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TIS-IS-Snaga\JN\Čufarjeva II_E32302_F32302\Popis del II. faza\"/>
    </mc:Choice>
  </mc:AlternateContent>
  <bookViews>
    <workbookView xWindow="-120" yWindow="-120" windowWidth="29040" windowHeight="17640" tabRatio="929" activeTab="7"/>
  </bookViews>
  <sheets>
    <sheet name="REKAP_MOL" sheetId="2" r:id="rId1"/>
    <sheet name="POPIS_MOL" sheetId="1" r:id="rId2"/>
    <sheet name="REKAP_ENERGETIKA" sheetId="28" r:id="rId3"/>
    <sheet name="POPIS_ENERGETIKA" sheetId="8" r:id="rId4"/>
    <sheet name="REKAP_VOKA" sheetId="29" r:id="rId5"/>
    <sheet name="POPIS_VOKA" sheetId="9" r:id="rId6"/>
    <sheet name="Rekapitulacija KANAL" sheetId="14" r:id="rId7"/>
    <sheet name="Obrazec 2 KA" sheetId="30" r:id="rId8"/>
    <sheet name="KANAL-PREDDELA" sheetId="3" r:id="rId9"/>
    <sheet name="KANAL K" sheetId="4" r:id="rId10"/>
    <sheet name="PRVA STRAN" sheetId="15" r:id="rId11"/>
    <sheet name="Uvodne opombe" sheetId="16" r:id="rId12"/>
    <sheet name="Obrazec" sheetId="17" r:id="rId13"/>
    <sheet name="Rekapitulacija VODOVOD" sheetId="18" r:id="rId14"/>
    <sheet name="SPL-TUJE" sheetId="5" r:id="rId15"/>
    <sheet name="V1" sheetId="6" r:id="rId16"/>
    <sheet name="PRIKLJUČKI" sheetId="7" r:id="rId17"/>
    <sheet name="JR" sheetId="10" r:id="rId18"/>
    <sheet name="POTOPNI Čufarjeva Resljeva" sheetId="11" r:id="rId19"/>
    <sheet name="POTOPNI Čufarjeva Kotnikova" sheetId="12" r:id="rId20"/>
    <sheet name="rekapitulacija KA" sheetId="19" r:id="rId21"/>
    <sheet name="Stockholm" sheetId="20" r:id="rId22"/>
    <sheet name="1-3 Preddela" sheetId="21" r:id="rId23"/>
    <sheet name="4 Zasaditev" sheetId="22" r:id="rId24"/>
    <sheet name="5 Urbana oprema" sheetId="23" r:id="rId25"/>
    <sheet name="6 Fontana" sheetId="24" r:id="rId26"/>
    <sheet name="7 Namakalni sistem" sheetId="25" r:id="rId27"/>
    <sheet name="8 Razno" sheetId="26" r:id="rId28"/>
  </sheets>
  <definedNames>
    <definedName name="_Hlk9417092" localSheetId="6">'Rekapitulacija KANAL'!#REF!</definedName>
    <definedName name="_xlnm.Print_Area" localSheetId="17">JR!$A$1:$F$104</definedName>
    <definedName name="_xlnm.Print_Area" localSheetId="9">'KANAL K'!$B$1:$G$123</definedName>
    <definedName name="_xlnm.Print_Area" localSheetId="8">'KANAL-PREDDELA'!$B$1:$G$16</definedName>
    <definedName name="_xlnm.Print_Area" localSheetId="12">Obrazec!$A$1:$G$44</definedName>
    <definedName name="_xlnm.Print_Area" localSheetId="18">'POTOPNI Čufarjeva Resljeva'!$A$1:$G$34</definedName>
    <definedName name="_xlnm.Print_Area" localSheetId="16">PRIKLJUČKI!$A$1:$G$231</definedName>
    <definedName name="_xlnm.Print_Area" localSheetId="10">'PRVA STRAN'!$A$1:$K$45</definedName>
    <definedName name="_xlnm.Print_Area" localSheetId="6">'Rekapitulacija KANAL'!$A$1:$D$67</definedName>
    <definedName name="_xlnm.Print_Area" localSheetId="13">'Rekapitulacija VODOVOD'!$A$1:$I$22</definedName>
    <definedName name="_xlnm.Print_Area" localSheetId="14">'SPL-TUJE'!$A$1:$G$62</definedName>
    <definedName name="_xlnm.Print_Area" localSheetId="11">'Uvodne opombe'!$A$1:$J$38</definedName>
    <definedName name="_xlnm.Print_Area" localSheetId="15">'V1'!$A$1:$G$267</definedName>
    <definedName name="_xlnm.Print_Titles" localSheetId="17">JR!$5:$5</definedName>
    <definedName name="_xlnm.Print_Titles" localSheetId="9">'KANAL K'!$22:$22</definedName>
    <definedName name="_xlnm.Print_Titles" localSheetId="3">POPIS_ENERGETIKA!$1:$2</definedName>
    <definedName name="_xlnm.Print_Titles" localSheetId="1">POPIS_MOL!$1:$2</definedName>
    <definedName name="_xlnm.Print_Titles" localSheetId="5">POPIS_VOKA!$1:$2</definedName>
    <definedName name="_xlnm.Print_Titles" localSheetId="18">'POTOPNI Čufarjeva Resljeva'!$1:$4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30" i="26" l="1"/>
  <c r="F29" i="26"/>
  <c r="F28" i="26"/>
  <c r="F26" i="25"/>
  <c r="F62" i="24"/>
  <c r="F32" i="24"/>
  <c r="F99" i="23"/>
  <c r="F93" i="23"/>
  <c r="F86" i="23"/>
  <c r="F80" i="23"/>
  <c r="F76" i="23"/>
  <c r="F62" i="23"/>
  <c r="F111" i="23" s="1"/>
  <c r="F53" i="23"/>
  <c r="F41" i="23"/>
  <c r="F32" i="23"/>
  <c r="F135" i="22"/>
  <c r="F131" i="22"/>
  <c r="F126" i="22"/>
  <c r="F121" i="22"/>
  <c r="C116" i="22"/>
  <c r="C119" i="22" s="1"/>
  <c r="F109" i="22"/>
  <c r="F105" i="22"/>
  <c r="F101" i="22"/>
  <c r="F97" i="22"/>
  <c r="F94" i="22"/>
  <c r="F90" i="22"/>
  <c r="C86" i="22"/>
  <c r="C84" i="22"/>
  <c r="F84" i="22" s="1"/>
  <c r="F78" i="22"/>
  <c r="C70" i="22"/>
  <c r="C72" i="22" s="1"/>
  <c r="F72" i="22" s="1"/>
  <c r="F62" i="22"/>
  <c r="C53" i="22"/>
  <c r="C54" i="22" s="1"/>
  <c r="F54" i="22" s="1"/>
  <c r="C142" i="21"/>
  <c r="F142" i="21" s="1"/>
  <c r="C140" i="21"/>
  <c r="F140" i="21" s="1"/>
  <c r="F138" i="21"/>
  <c r="F137" i="21"/>
  <c r="F136" i="21"/>
  <c r="C134" i="21"/>
  <c r="C132" i="21"/>
  <c r="C129" i="21" s="1"/>
  <c r="F129" i="21" s="1"/>
  <c r="F144" i="21" s="1"/>
  <c r="C130" i="21"/>
  <c r="F93" i="21"/>
  <c r="C88" i="21"/>
  <c r="C87" i="21"/>
  <c r="C86" i="21" s="1"/>
  <c r="F83" i="21"/>
  <c r="F81" i="21"/>
  <c r="F67" i="21"/>
  <c r="F58" i="21"/>
  <c r="F49" i="21"/>
  <c r="F77" i="21" s="1"/>
  <c r="E6" i="19" s="1"/>
  <c r="C90" i="20"/>
  <c r="F90" i="20" s="1"/>
  <c r="C86" i="20"/>
  <c r="C87" i="20" s="1"/>
  <c r="C59" i="20"/>
  <c r="F59" i="20" s="1"/>
  <c r="C80" i="20"/>
  <c r="C81" i="20" s="1"/>
  <c r="C56" i="20"/>
  <c r="F56" i="20" s="1"/>
  <c r="C73" i="22" l="1"/>
  <c r="F73" i="22" s="1"/>
  <c r="F32" i="26"/>
  <c r="C71" i="22"/>
  <c r="F71" i="22" s="1"/>
  <c r="F64" i="24"/>
  <c r="E11" i="19" s="1"/>
  <c r="F116" i="21"/>
  <c r="E7" i="19" s="1"/>
  <c r="F77" i="25"/>
  <c r="E12" i="19" s="1"/>
  <c r="E13" i="19"/>
  <c r="E10" i="19"/>
  <c r="C57" i="20"/>
  <c r="F57" i="20" s="1"/>
  <c r="C91" i="20"/>
  <c r="F91" i="20" s="1"/>
  <c r="F97" i="20" s="1"/>
  <c r="C60" i="20"/>
  <c r="F60" i="20" s="1"/>
  <c r="C94" i="20"/>
  <c r="F94" i="20" s="1"/>
  <c r="E8" i="19"/>
  <c r="F116" i="22"/>
  <c r="C55" i="22"/>
  <c r="F55" i="22" s="1"/>
  <c r="C56" i="22"/>
  <c r="F56" i="22" s="1"/>
  <c r="C57" i="22"/>
  <c r="F57" i="22" s="1"/>
  <c r="F137" i="22" l="1"/>
  <c r="E9" i="19" s="1"/>
  <c r="E15" i="19" s="1"/>
  <c r="E17" i="19" s="1"/>
  <c r="F62" i="20"/>
  <c r="E19" i="19" l="1"/>
  <c r="H30" i="2" s="1"/>
  <c r="E21" i="19" l="1"/>
  <c r="E22" i="19" s="1"/>
  <c r="F38" i="12" l="1"/>
  <c r="F37" i="12"/>
  <c r="F36" i="12"/>
  <c r="F35" i="12"/>
  <c r="F34" i="12"/>
  <c r="F33" i="12"/>
  <c r="F32" i="12"/>
  <c r="F31" i="12"/>
  <c r="F30" i="12"/>
  <c r="F29" i="12"/>
  <c r="F28" i="12"/>
  <c r="F27" i="12"/>
  <c r="F26" i="12"/>
  <c r="F23" i="12"/>
  <c r="F22" i="12"/>
  <c r="F21" i="12"/>
  <c r="F20" i="12"/>
  <c r="F19" i="12"/>
  <c r="F18" i="12"/>
  <c r="F17" i="12"/>
  <c r="F16" i="12"/>
  <c r="F15" i="12"/>
  <c r="F14" i="12"/>
  <c r="F13" i="12"/>
  <c r="F12" i="12"/>
  <c r="F11" i="12"/>
  <c r="F10" i="12"/>
  <c r="F9" i="12"/>
  <c r="F8" i="12"/>
  <c r="F38" i="11"/>
  <c r="F37" i="11"/>
  <c r="F36" i="11"/>
  <c r="F35" i="11"/>
  <c r="F34" i="11"/>
  <c r="F33" i="11"/>
  <c r="F32" i="11"/>
  <c r="F31" i="11"/>
  <c r="F30" i="11"/>
  <c r="F29" i="11"/>
  <c r="F28" i="11"/>
  <c r="F27" i="11"/>
  <c r="F26" i="11"/>
  <c r="F23" i="11"/>
  <c r="F22" i="11"/>
  <c r="F21" i="11"/>
  <c r="F20" i="11"/>
  <c r="F19" i="11"/>
  <c r="F18" i="11"/>
  <c r="F17" i="11"/>
  <c r="F16" i="11"/>
  <c r="F15" i="11"/>
  <c r="F14" i="11"/>
  <c r="F13" i="11"/>
  <c r="F12" i="11"/>
  <c r="F11" i="11"/>
  <c r="F10" i="11"/>
  <c r="F9" i="11"/>
  <c r="F8" i="11"/>
  <c r="F81" i="10"/>
  <c r="F80" i="10"/>
  <c r="F79" i="10"/>
  <c r="F78" i="10"/>
  <c r="F77" i="10"/>
  <c r="F68" i="10"/>
  <c r="F67" i="10"/>
  <c r="F66" i="10"/>
  <c r="F65" i="10"/>
  <c r="F64" i="10"/>
  <c r="F63" i="10"/>
  <c r="F62" i="10"/>
  <c r="F61" i="10"/>
  <c r="F60" i="10"/>
  <c r="F56" i="10"/>
  <c r="F55" i="10"/>
  <c r="F54" i="10"/>
  <c r="F53" i="10"/>
  <c r="F52" i="10"/>
  <c r="F51" i="10"/>
  <c r="F50" i="10"/>
  <c r="F49" i="10"/>
  <c r="F48" i="10"/>
  <c r="F47" i="10"/>
  <c r="F41" i="10"/>
  <c r="F40" i="10"/>
  <c r="F39" i="10"/>
  <c r="F38" i="10"/>
  <c r="F37" i="10"/>
  <c r="F29" i="10"/>
  <c r="F30" i="10" s="1"/>
  <c r="F94" i="10" s="1"/>
  <c r="F13" i="10"/>
  <c r="F12" i="10"/>
  <c r="F11" i="10"/>
  <c r="F10" i="10"/>
  <c r="F9" i="10"/>
  <c r="F8" i="10"/>
  <c r="F7" i="10"/>
  <c r="F189" i="9"/>
  <c r="F188" i="9"/>
  <c r="F186" i="9"/>
  <c r="F185" i="9"/>
  <c r="F184" i="9"/>
  <c r="F183" i="9"/>
  <c r="F182" i="9"/>
  <c r="F181" i="9"/>
  <c r="F180" i="9"/>
  <c r="F179" i="9"/>
  <c r="F178" i="9"/>
  <c r="F177" i="9"/>
  <c r="F176" i="9"/>
  <c r="F175" i="9"/>
  <c r="F174" i="9"/>
  <c r="F172" i="9"/>
  <c r="F171" i="9"/>
  <c r="F170" i="9"/>
  <c r="F169" i="9"/>
  <c r="F163" i="9"/>
  <c r="F162" i="9"/>
  <c r="F161" i="9"/>
  <c r="F160" i="9"/>
  <c r="F159" i="9"/>
  <c r="F158" i="9"/>
  <c r="F157" i="9"/>
  <c r="F156" i="9"/>
  <c r="F155" i="9"/>
  <c r="F154" i="9"/>
  <c r="F153" i="9"/>
  <c r="F151" i="9"/>
  <c r="F150" i="9"/>
  <c r="F148" i="9"/>
  <c r="F147" i="9"/>
  <c r="F146" i="9"/>
  <c r="F145" i="9"/>
  <c r="F143" i="9"/>
  <c r="F142" i="9"/>
  <c r="F141" i="9"/>
  <c r="F140" i="9"/>
  <c r="F139" i="9"/>
  <c r="F138" i="9"/>
  <c r="F136" i="9"/>
  <c r="F135" i="9"/>
  <c r="F134" i="9"/>
  <c r="F133" i="9"/>
  <c r="F132" i="9"/>
  <c r="F131" i="9"/>
  <c r="F130" i="9"/>
  <c r="F129" i="9"/>
  <c r="F127" i="9"/>
  <c r="F126" i="9"/>
  <c r="F125" i="9"/>
  <c r="F123" i="9"/>
  <c r="F117" i="9"/>
  <c r="F115" i="9"/>
  <c r="F114" i="9"/>
  <c r="F113" i="9"/>
  <c r="F112" i="9"/>
  <c r="F111" i="9"/>
  <c r="F110" i="9"/>
  <c r="F108" i="9"/>
  <c r="F107" i="9"/>
  <c r="F101" i="9"/>
  <c r="F99" i="9"/>
  <c r="F98" i="9"/>
  <c r="F97" i="9"/>
  <c r="F96" i="9"/>
  <c r="F95" i="9"/>
  <c r="F94" i="9"/>
  <c r="F93" i="9"/>
  <c r="F92" i="9"/>
  <c r="F89" i="9"/>
  <c r="F88" i="9"/>
  <c r="F87" i="9"/>
  <c r="F86" i="9"/>
  <c r="F85" i="9"/>
  <c r="F84" i="9"/>
  <c r="F83" i="9"/>
  <c r="F81" i="9"/>
  <c r="F79" i="9"/>
  <c r="F77" i="9"/>
  <c r="F76" i="9"/>
  <c r="F73" i="9"/>
  <c r="F72" i="9"/>
  <c r="F70" i="9"/>
  <c r="F69" i="9"/>
  <c r="F62" i="9"/>
  <c r="F61" i="9"/>
  <c r="F60" i="9"/>
  <c r="F59" i="9"/>
  <c r="F58" i="9"/>
  <c r="F56" i="9"/>
  <c r="F55" i="9"/>
  <c r="F53" i="9"/>
  <c r="F51" i="9"/>
  <c r="F49" i="9"/>
  <c r="F47" i="9"/>
  <c r="F46" i="9"/>
  <c r="F45" i="9"/>
  <c r="F39" i="9"/>
  <c r="F38" i="9"/>
  <c r="F37" i="9"/>
  <c r="F36" i="9"/>
  <c r="F35" i="9"/>
  <c r="F34" i="9"/>
  <c r="F32" i="9"/>
  <c r="F31" i="9"/>
  <c r="F30" i="9"/>
  <c r="F29" i="9"/>
  <c r="F28" i="9"/>
  <c r="F27" i="9"/>
  <c r="F26" i="9"/>
  <c r="F25" i="9"/>
  <c r="F24" i="9"/>
  <c r="F23" i="9"/>
  <c r="F21" i="9"/>
  <c r="F20" i="9"/>
  <c r="F19" i="9"/>
  <c r="F18" i="9"/>
  <c r="F17" i="9"/>
  <c r="F16" i="9"/>
  <c r="F15" i="9"/>
  <c r="F13" i="9"/>
  <c r="F9" i="9"/>
  <c r="F8" i="9"/>
  <c r="F7" i="9"/>
  <c r="F6" i="9"/>
  <c r="F220" i="8"/>
  <c r="F219" i="8"/>
  <c r="F218" i="8"/>
  <c r="F217" i="8"/>
  <c r="F211" i="8"/>
  <c r="F210" i="8"/>
  <c r="F208" i="8"/>
  <c r="F207" i="8"/>
  <c r="F206" i="8"/>
  <c r="F205" i="8"/>
  <c r="F204" i="8"/>
  <c r="F203" i="8"/>
  <c r="F202" i="8"/>
  <c r="F201" i="8"/>
  <c r="F200" i="8"/>
  <c r="F199" i="8"/>
  <c r="F198" i="8"/>
  <c r="F197" i="8"/>
  <c r="F196" i="8"/>
  <c r="F194" i="8"/>
  <c r="F193" i="8"/>
  <c r="F192" i="8"/>
  <c r="F191" i="8"/>
  <c r="F190" i="8"/>
  <c r="F189" i="8"/>
  <c r="F188" i="8"/>
  <c r="F182" i="8"/>
  <c r="F181" i="8"/>
  <c r="F180" i="8"/>
  <c r="F179" i="8"/>
  <c r="F178" i="8"/>
  <c r="F177" i="8"/>
  <c r="F176" i="8"/>
  <c r="F175" i="8"/>
  <c r="F174" i="8"/>
  <c r="F173" i="8"/>
  <c r="F172" i="8"/>
  <c r="F171" i="8"/>
  <c r="F170" i="8"/>
  <c r="F169" i="8"/>
  <c r="F167" i="8"/>
  <c r="F166" i="8"/>
  <c r="F164" i="8"/>
  <c r="F163" i="8"/>
  <c r="F162" i="8"/>
  <c r="F161" i="8"/>
  <c r="F160" i="8"/>
  <c r="F159" i="8"/>
  <c r="F158" i="8"/>
  <c r="F157" i="8"/>
  <c r="F156" i="8"/>
  <c r="F154" i="8"/>
  <c r="F153" i="8"/>
  <c r="F152" i="8"/>
  <c r="F151" i="8"/>
  <c r="F150" i="8"/>
  <c r="F149" i="8"/>
  <c r="F147" i="8"/>
  <c r="F146" i="8"/>
  <c r="F145" i="8"/>
  <c r="F144" i="8"/>
  <c r="F143" i="8"/>
  <c r="F142" i="8"/>
  <c r="F141" i="8"/>
  <c r="F140" i="8"/>
  <c r="F139" i="8"/>
  <c r="F138" i="8"/>
  <c r="F136" i="8"/>
  <c r="F135" i="8"/>
  <c r="F134" i="8"/>
  <c r="F132" i="8"/>
  <c r="F126" i="8"/>
  <c r="F124" i="8"/>
  <c r="F123" i="8"/>
  <c r="F122" i="8"/>
  <c r="F121" i="8"/>
  <c r="F120" i="8"/>
  <c r="F119" i="8"/>
  <c r="F117" i="8"/>
  <c r="F116" i="8"/>
  <c r="F110" i="8"/>
  <c r="F108" i="8"/>
  <c r="F107" i="8"/>
  <c r="F106" i="8"/>
  <c r="F105" i="8"/>
  <c r="F104" i="8"/>
  <c r="F103" i="8"/>
  <c r="F102" i="8"/>
  <c r="F101" i="8"/>
  <c r="F98" i="8"/>
  <c r="F97" i="8"/>
  <c r="F96" i="8"/>
  <c r="F95" i="8"/>
  <c r="F94" i="8"/>
  <c r="F93" i="8"/>
  <c r="F92" i="8"/>
  <c r="F90" i="8"/>
  <c r="F88" i="8"/>
  <c r="F86" i="8"/>
  <c r="F85" i="8"/>
  <c r="F82" i="8"/>
  <c r="F81" i="8"/>
  <c r="F79" i="8"/>
  <c r="F78" i="8"/>
  <c r="F71" i="8"/>
  <c r="F70" i="8"/>
  <c r="F69" i="8"/>
  <c r="F68" i="8"/>
  <c r="F67" i="8"/>
  <c r="F65" i="8"/>
  <c r="F64" i="8"/>
  <c r="F62" i="8"/>
  <c r="F60" i="8"/>
  <c r="F58" i="8"/>
  <c r="F56" i="8"/>
  <c r="F55" i="8"/>
  <c r="F54" i="8"/>
  <c r="F48" i="8"/>
  <c r="F46" i="8"/>
  <c r="F45" i="8"/>
  <c r="F42" i="8"/>
  <c r="F41" i="8"/>
  <c r="F40" i="8"/>
  <c r="F39" i="8"/>
  <c r="F38" i="8"/>
  <c r="F37" i="8"/>
  <c r="F36" i="8"/>
  <c r="F35" i="8"/>
  <c r="F33" i="8"/>
  <c r="F32" i="8"/>
  <c r="F31" i="8"/>
  <c r="F30" i="8"/>
  <c r="F29" i="8"/>
  <c r="F28" i="8"/>
  <c r="F27" i="8"/>
  <c r="F26" i="8"/>
  <c r="F25" i="8"/>
  <c r="F24" i="8"/>
  <c r="F22" i="8"/>
  <c r="F21" i="8"/>
  <c r="F20" i="8"/>
  <c r="F19" i="8"/>
  <c r="F18" i="8"/>
  <c r="F17" i="8"/>
  <c r="F16" i="8"/>
  <c r="F15" i="8"/>
  <c r="F13" i="8"/>
  <c r="F9" i="8"/>
  <c r="F8" i="8"/>
  <c r="F7" i="8"/>
  <c r="F6" i="8"/>
  <c r="F24" i="12" l="1"/>
  <c r="F39" i="12"/>
  <c r="B1" i="12" s="1"/>
  <c r="H29" i="2" s="1"/>
  <c r="F57" i="10"/>
  <c r="F14" i="10"/>
  <c r="F93" i="10" s="1"/>
  <c r="F191" i="9"/>
  <c r="H18" i="29" s="1"/>
  <c r="F119" i="9"/>
  <c r="H16" i="29" s="1"/>
  <c r="F64" i="9"/>
  <c r="H14" i="29" s="1"/>
  <c r="F165" i="9"/>
  <c r="H17" i="29" s="1"/>
  <c r="F103" i="9"/>
  <c r="H15" i="29" s="1"/>
  <c r="F41" i="9"/>
  <c r="H13" i="29" s="1"/>
  <c r="F222" i="8"/>
  <c r="H19" i="28" s="1"/>
  <c r="F73" i="8"/>
  <c r="H14" i="28" s="1"/>
  <c r="F184" i="8"/>
  <c r="H17" i="28" s="1"/>
  <c r="F50" i="8"/>
  <c r="H13" i="28" s="1"/>
  <c r="F112" i="8"/>
  <c r="H15" i="28" s="1"/>
  <c r="F128" i="8"/>
  <c r="H16" i="28" s="1"/>
  <c r="F213" i="8"/>
  <c r="H18" i="28" s="1"/>
  <c r="F39" i="11"/>
  <c r="F24" i="11"/>
  <c r="F82" i="10"/>
  <c r="F98" i="10" s="1"/>
  <c r="F69" i="10"/>
  <c r="F97" i="10" s="1"/>
  <c r="F42" i="10"/>
  <c r="F95" i="10" s="1"/>
  <c r="F96" i="10"/>
  <c r="F112" i="1"/>
  <c r="F116" i="1"/>
  <c r="G226" i="7"/>
  <c r="G224" i="7"/>
  <c r="G223" i="7"/>
  <c r="G220" i="7"/>
  <c r="G217" i="7"/>
  <c r="G214" i="7"/>
  <c r="G210" i="7"/>
  <c r="G209" i="7"/>
  <c r="G206" i="7"/>
  <c r="G205" i="7"/>
  <c r="G201" i="7"/>
  <c r="G200" i="7"/>
  <c r="G197" i="7"/>
  <c r="G196" i="7"/>
  <c r="G195" i="7"/>
  <c r="E192" i="7"/>
  <c r="G192" i="7" s="1"/>
  <c r="E189" i="7"/>
  <c r="E129" i="7" s="1"/>
  <c r="G129" i="7" s="1"/>
  <c r="G149" i="7"/>
  <c r="G147" i="7"/>
  <c r="E145" i="7"/>
  <c r="G145" i="7" s="1"/>
  <c r="G143" i="7"/>
  <c r="G141" i="7"/>
  <c r="E141" i="7"/>
  <c r="E138" i="7"/>
  <c r="G138" i="7" s="1"/>
  <c r="E135" i="7"/>
  <c r="G135" i="7" s="1"/>
  <c r="E132" i="7"/>
  <c r="G132" i="7" s="1"/>
  <c r="E126" i="7"/>
  <c r="G126" i="7" s="1"/>
  <c r="G110" i="7"/>
  <c r="G104" i="7"/>
  <c r="E100" i="7"/>
  <c r="G100" i="7" s="1"/>
  <c r="E93" i="7"/>
  <c r="G93" i="7" s="1"/>
  <c r="E92" i="7"/>
  <c r="G92" i="7" s="1"/>
  <c r="E89" i="7"/>
  <c r="G89" i="7" s="1"/>
  <c r="E88" i="7"/>
  <c r="G88" i="7" s="1"/>
  <c r="E85" i="7"/>
  <c r="G85" i="7" s="1"/>
  <c r="E83" i="7"/>
  <c r="G83" i="7" s="1"/>
  <c r="E82" i="7"/>
  <c r="G82" i="7" s="1"/>
  <c r="G69" i="7"/>
  <c r="G67" i="7"/>
  <c r="G65" i="7"/>
  <c r="E62" i="7"/>
  <c r="G62" i="7" s="1"/>
  <c r="E61" i="7"/>
  <c r="E108" i="7" s="1"/>
  <c r="G108" i="7" s="1"/>
  <c r="E58" i="7"/>
  <c r="G58" i="7" s="1"/>
  <c r="G56" i="7"/>
  <c r="G55" i="7"/>
  <c r="G257" i="6"/>
  <c r="E255" i="6"/>
  <c r="G255" i="6" s="1"/>
  <c r="E253" i="6"/>
  <c r="G253" i="6" s="1"/>
  <c r="G251" i="6"/>
  <c r="E251" i="6"/>
  <c r="H249" i="6"/>
  <c r="G249" i="6"/>
  <c r="G245" i="6"/>
  <c r="G242" i="6"/>
  <c r="G241" i="6"/>
  <c r="G237" i="6"/>
  <c r="G236" i="6"/>
  <c r="G235" i="6"/>
  <c r="G231" i="6"/>
  <c r="G230" i="6"/>
  <c r="G229" i="6"/>
  <c r="G228" i="6"/>
  <c r="G227" i="6"/>
  <c r="G226" i="6"/>
  <c r="E223" i="6"/>
  <c r="G223" i="6" s="1"/>
  <c r="E220" i="6"/>
  <c r="E221" i="6" s="1"/>
  <c r="E222" i="6" s="1"/>
  <c r="G222" i="6" s="1"/>
  <c r="G189" i="6"/>
  <c r="G187" i="6"/>
  <c r="G183" i="6"/>
  <c r="E177" i="6"/>
  <c r="G177" i="6" s="1"/>
  <c r="E175" i="6"/>
  <c r="G175" i="6" s="1"/>
  <c r="E171" i="6"/>
  <c r="E169" i="6"/>
  <c r="G169" i="6" s="1"/>
  <c r="E167" i="6"/>
  <c r="E164" i="6"/>
  <c r="G164" i="6" s="1"/>
  <c r="E161" i="6"/>
  <c r="G161" i="6" s="1"/>
  <c r="G158" i="6"/>
  <c r="E157" i="6"/>
  <c r="G157" i="6" s="1"/>
  <c r="E154" i="6"/>
  <c r="G154" i="6" s="1"/>
  <c r="G151" i="6"/>
  <c r="G149" i="6"/>
  <c r="E125" i="6" a="1"/>
  <c r="E125" i="6" s="1"/>
  <c r="E120" i="6"/>
  <c r="G120" i="6" s="1"/>
  <c r="E117" i="6"/>
  <c r="G117" i="6" s="1"/>
  <c r="G115" i="6"/>
  <c r="G114" i="6"/>
  <c r="G107" i="6"/>
  <c r="G105" i="6"/>
  <c r="E104" i="6"/>
  <c r="G104" i="6" s="1"/>
  <c r="E101" i="6"/>
  <c r="E102" i="6"/>
  <c r="G102" i="6" s="1"/>
  <c r="E99" i="6"/>
  <c r="G99" i="6" s="1"/>
  <c r="E97" i="6"/>
  <c r="G97" i="6" s="1"/>
  <c r="E95" i="6"/>
  <c r="G95" i="6" s="1"/>
  <c r="G90" i="6"/>
  <c r="G85" i="6"/>
  <c r="G84" i="6"/>
  <c r="E113" i="6"/>
  <c r="E71" i="6"/>
  <c r="E130" i="6" s="1"/>
  <c r="G130" i="6" s="1"/>
  <c r="G69" i="6"/>
  <c r="G67" i="6"/>
  <c r="G65" i="6"/>
  <c r="G64" i="6"/>
  <c r="G63" i="6"/>
  <c r="G62" i="6"/>
  <c r="G61" i="6"/>
  <c r="G60" i="6"/>
  <c r="G57" i="6"/>
  <c r="G55" i="6"/>
  <c r="G53" i="6"/>
  <c r="G51" i="6"/>
  <c r="G16" i="6"/>
  <c r="G59" i="5"/>
  <c r="G57" i="5"/>
  <c r="G55" i="5"/>
  <c r="G52" i="5"/>
  <c r="G50" i="5"/>
  <c r="G47" i="5"/>
  <c r="G44" i="5"/>
  <c r="G41" i="5"/>
  <c r="G39" i="5"/>
  <c r="G36" i="5"/>
  <c r="G35" i="5"/>
  <c r="G34" i="5"/>
  <c r="G33" i="5"/>
  <c r="G32" i="5"/>
  <c r="G31" i="5"/>
  <c r="G28" i="5"/>
  <c r="G27" i="5"/>
  <c r="G26" i="5"/>
  <c r="G25" i="5"/>
  <c r="G24" i="5"/>
  <c r="G23" i="5"/>
  <c r="G20" i="5"/>
  <c r="G18" i="5"/>
  <c r="G16" i="5"/>
  <c r="G14" i="5"/>
  <c r="G12" i="5"/>
  <c r="G9" i="5"/>
  <c r="E173" i="6" l="1"/>
  <c r="G173" i="6" s="1"/>
  <c r="E185" i="6"/>
  <c r="G185" i="6" s="1"/>
  <c r="B1" i="11"/>
  <c r="H28" i="2" s="1"/>
  <c r="F99" i="10"/>
  <c r="H27" i="2" s="1"/>
  <c r="G62" i="5"/>
  <c r="G5" i="5" s="1"/>
  <c r="I20" i="18" s="1"/>
  <c r="H21" i="29"/>
  <c r="H23" i="29" s="1"/>
  <c r="H25" i="29" s="1"/>
  <c r="H21" i="28"/>
  <c r="H23" i="28" s="1"/>
  <c r="H25" i="28" s="1"/>
  <c r="H27" i="28" s="1"/>
  <c r="H29" i="28" s="1"/>
  <c r="G103" i="6"/>
  <c r="G151" i="7"/>
  <c r="G153" i="7" s="1"/>
  <c r="G121" i="7" s="1"/>
  <c r="G7" i="7" s="1"/>
  <c r="G113" i="6"/>
  <c r="E112" i="6"/>
  <c r="G259" i="6"/>
  <c r="G261" i="6" s="1"/>
  <c r="G213" i="6" s="1"/>
  <c r="G8" i="6" s="1"/>
  <c r="E127" i="6"/>
  <c r="G127" i="6" s="1"/>
  <c r="G125" i="6"/>
  <c r="E123" i="6"/>
  <c r="G123" i="6" s="1"/>
  <c r="G228" i="7"/>
  <c r="G230" i="7" s="1"/>
  <c r="E71" i="7"/>
  <c r="G71" i="7" s="1"/>
  <c r="G167" i="6"/>
  <c r="E179" i="6"/>
  <c r="G71" i="6"/>
  <c r="G73" i="6" s="1"/>
  <c r="E190" i="7"/>
  <c r="E191" i="7" s="1"/>
  <c r="E88" i="6"/>
  <c r="G88" i="6" s="1"/>
  <c r="E81" i="7"/>
  <c r="E109" i="6"/>
  <c r="G61" i="7"/>
  <c r="G171" i="6"/>
  <c r="F102" i="10" l="1"/>
  <c r="F103" i="10" s="1"/>
  <c r="G73" i="7"/>
  <c r="G75" i="7" s="1"/>
  <c r="G109" i="6"/>
  <c r="E110" i="6"/>
  <c r="G110" i="6" s="1"/>
  <c r="E181" i="6"/>
  <c r="G181" i="6" s="1"/>
  <c r="G179" i="6"/>
  <c r="E93" i="6"/>
  <c r="G93" i="6" s="1"/>
  <c r="G191" i="6"/>
  <c r="G193" i="6" s="1"/>
  <c r="G75" i="6"/>
  <c r="G8" i="7"/>
  <c r="G182" i="7"/>
  <c r="E96" i="7"/>
  <c r="G96" i="7" s="1"/>
  <c r="E98" i="7" l="1"/>
  <c r="G98" i="7" s="1"/>
  <c r="G132" i="6"/>
  <c r="G134" i="6" s="1"/>
  <c r="G6" i="6" s="1"/>
  <c r="G143" i="6"/>
  <c r="G7" i="6"/>
  <c r="E94" i="7"/>
  <c r="G94" i="7" s="1"/>
  <c r="G5" i="6"/>
  <c r="G9" i="6" l="1"/>
  <c r="G46" i="6"/>
  <c r="G112" i="7"/>
  <c r="G114" i="7" s="1"/>
  <c r="G38" i="7" s="1"/>
  <c r="G6" i="7" s="1"/>
  <c r="G9" i="7" s="1"/>
  <c r="I18" i="18" s="1"/>
  <c r="I17" i="18" s="1"/>
  <c r="G22" i="6" l="1"/>
  <c r="I22" i="6" s="1"/>
  <c r="I13" i="18"/>
  <c r="I12" i="18" s="1"/>
  <c r="I9" i="18" s="1"/>
  <c r="I9" i="6"/>
  <c r="G11" i="7"/>
  <c r="G12" i="7" s="1"/>
  <c r="I7" i="7"/>
  <c r="G23" i="6" l="1"/>
  <c r="G24" i="6" s="1"/>
  <c r="I4" i="18"/>
  <c r="I5" i="18" l="1"/>
  <c r="I6" i="18" s="1"/>
  <c r="H28" i="29"/>
  <c r="G121" i="4"/>
  <c r="G120" i="4"/>
  <c r="G119" i="4"/>
  <c r="G118" i="4"/>
  <c r="G117" i="4"/>
  <c r="G116" i="4"/>
  <c r="G115" i="4"/>
  <c r="G114" i="4"/>
  <c r="G112" i="4"/>
  <c r="G111" i="4"/>
  <c r="G105" i="4"/>
  <c r="G104" i="4"/>
  <c r="G103" i="4"/>
  <c r="G102" i="4"/>
  <c r="G101" i="4"/>
  <c r="G99" i="4"/>
  <c r="G98" i="4"/>
  <c r="G97" i="4"/>
  <c r="G95" i="4"/>
  <c r="G94" i="4"/>
  <c r="G93" i="4"/>
  <c r="G92" i="4"/>
  <c r="G90" i="4"/>
  <c r="G88" i="4"/>
  <c r="G87" i="4"/>
  <c r="G86" i="4"/>
  <c r="G84" i="4"/>
  <c r="G79" i="4"/>
  <c r="G78" i="4"/>
  <c r="G76" i="4"/>
  <c r="G75" i="4"/>
  <c r="G74" i="4"/>
  <c r="G73" i="4"/>
  <c r="G72" i="4"/>
  <c r="G71" i="4"/>
  <c r="G69" i="4"/>
  <c r="G68" i="4"/>
  <c r="G67" i="4"/>
  <c r="G66" i="4"/>
  <c r="G65" i="4"/>
  <c r="G60" i="4"/>
  <c r="G59" i="4"/>
  <c r="G58" i="4"/>
  <c r="G57" i="4"/>
  <c r="G56" i="4"/>
  <c r="G50" i="4"/>
  <c r="G47" i="4"/>
  <c r="G46" i="4"/>
  <c r="G45" i="4"/>
  <c r="G44" i="4"/>
  <c r="G37" i="4"/>
  <c r="G36" i="4"/>
  <c r="G35" i="4"/>
  <c r="G33" i="4"/>
  <c r="G32" i="4"/>
  <c r="G31" i="4"/>
  <c r="G30" i="4"/>
  <c r="G28" i="4"/>
  <c r="G27" i="4"/>
  <c r="G26" i="4"/>
  <c r="G25" i="4"/>
  <c r="G15" i="3"/>
  <c r="G14" i="3"/>
  <c r="G12" i="3"/>
  <c r="G10" i="3"/>
  <c r="G9" i="3"/>
  <c r="G8" i="3"/>
  <c r="G7" i="3"/>
  <c r="G6" i="3"/>
  <c r="G5" i="3"/>
  <c r="G80" i="4" l="1"/>
  <c r="G81" i="4" s="1"/>
  <c r="G7" i="4" s="1"/>
  <c r="G122" i="4"/>
  <c r="G123" i="4" s="1"/>
  <c r="G9" i="4" s="1"/>
  <c r="G106" i="4"/>
  <c r="G107" i="4" s="1"/>
  <c r="G8" i="4" s="1"/>
  <c r="G61" i="4"/>
  <c r="G38" i="4"/>
  <c r="G39" i="4" s="1"/>
  <c r="G4" i="4" s="1"/>
  <c r="G16" i="3"/>
  <c r="D52" i="14" s="1"/>
  <c r="G62" i="4"/>
  <c r="G6" i="4" s="1"/>
  <c r="G10" i="4" l="1"/>
  <c r="F125" i="1"/>
  <c r="F124" i="1"/>
  <c r="F123" i="1"/>
  <c r="F122" i="1"/>
  <c r="F121" i="1"/>
  <c r="D54" i="14" l="1"/>
  <c r="D57" i="14" s="1"/>
  <c r="I10" i="4"/>
  <c r="F135" i="1"/>
  <c r="F137" i="1"/>
  <c r="F138" i="1"/>
  <c r="F139" i="1"/>
  <c r="F140" i="1"/>
  <c r="F141" i="1"/>
  <c r="F142" i="1"/>
  <c r="F143" i="1"/>
  <c r="F144" i="1"/>
  <c r="F145" i="1"/>
  <c r="F130" i="1"/>
  <c r="H27" i="29" l="1"/>
  <c r="H30" i="29" s="1"/>
  <c r="H32" i="29" s="1"/>
  <c r="H34" i="29" s="1"/>
  <c r="D59" i="14"/>
  <c r="D62" i="14" s="1"/>
  <c r="F115" i="1"/>
  <c r="F120" i="1" l="1"/>
  <c r="F133" i="1" l="1"/>
  <c r="F132" i="1"/>
  <c r="F70" i="1"/>
  <c r="F106" i="1"/>
  <c r="F105" i="1" l="1"/>
  <c r="F104" i="1"/>
  <c r="F102" i="1"/>
  <c r="F101" i="1"/>
  <c r="F161" i="1"/>
  <c r="F119" i="1"/>
  <c r="F42" i="1"/>
  <c r="F151" i="1"/>
  <c r="F153" i="1"/>
  <c r="F155" i="1" l="1"/>
  <c r="F129" i="1"/>
  <c r="F128" i="1"/>
  <c r="F127" i="1"/>
  <c r="F114" i="1" l="1"/>
  <c r="F118" i="1"/>
  <c r="F80" i="1"/>
  <c r="F79" i="1"/>
  <c r="F78" i="1"/>
  <c r="F77" i="1"/>
  <c r="F147" i="1" l="1"/>
  <c r="F90" i="1"/>
  <c r="F89" i="1"/>
  <c r="F88" i="1"/>
  <c r="F87" i="1"/>
  <c r="F83" i="1"/>
  <c r="F61" i="1" l="1"/>
  <c r="F86" i="1"/>
  <c r="F76" i="1"/>
  <c r="F85" i="1"/>
  <c r="F14" i="1" l="1"/>
  <c r="F13" i="1"/>
  <c r="F25" i="1"/>
  <c r="F24" i="1"/>
  <c r="F23" i="1"/>
  <c r="F22" i="1"/>
  <c r="F19" i="1"/>
  <c r="F159" i="1"/>
  <c r="F158" i="1"/>
  <c r="F64" i="1"/>
  <c r="F53" i="1"/>
  <c r="F52" i="1"/>
  <c r="F157" i="1"/>
  <c r="F30" i="1" l="1"/>
  <c r="F72" i="1" l="1"/>
  <c r="F51" i="1" l="1"/>
  <c r="F50" i="1"/>
  <c r="F49" i="1"/>
  <c r="F47" i="1"/>
  <c r="F27" i="1" l="1"/>
  <c r="F68" i="1" l="1"/>
  <c r="F75" i="1" l="1"/>
  <c r="F74" i="1"/>
  <c r="F156" i="1" l="1"/>
  <c r="F154" i="1"/>
  <c r="F103" i="1" l="1"/>
  <c r="F99" i="1"/>
  <c r="F92" i="1" l="1"/>
  <c r="F84" i="1"/>
  <c r="F67" i="1"/>
  <c r="F38" i="1" l="1"/>
  <c r="F37" i="1"/>
  <c r="F29" i="1"/>
  <c r="F11" i="1" l="1"/>
  <c r="F28" i="1"/>
  <c r="F21" i="1"/>
  <c r="F20" i="1"/>
  <c r="F18" i="1"/>
  <c r="F17" i="1"/>
  <c r="F16" i="1"/>
  <c r="F7" i="1"/>
  <c r="F6" i="1"/>
  <c r="F152" i="1" l="1"/>
  <c r="F98" i="1"/>
  <c r="F108" i="1" s="1"/>
  <c r="F63" i="1"/>
  <c r="F163" i="1" l="1"/>
  <c r="F60" i="1"/>
  <c r="F94" i="1" s="1"/>
  <c r="F46" i="1"/>
  <c r="F44" i="1"/>
  <c r="F40" i="1"/>
  <c r="F36" i="1"/>
  <c r="F55" i="1" l="1"/>
  <c r="F32" i="1"/>
  <c r="H13" i="2" s="1"/>
  <c r="H18" i="2" l="1"/>
  <c r="H17" i="2"/>
  <c r="H16" i="2"/>
  <c r="H15" i="2" l="1"/>
  <c r="H14" i="2"/>
  <c r="H21" i="2" l="1"/>
  <c r="H23" i="2" s="1"/>
  <c r="H25" i="2" s="1"/>
  <c r="H32" i="2" s="1"/>
  <c r="H34" i="2" l="1"/>
  <c r="H36" i="2" s="1"/>
</calcChain>
</file>

<file path=xl/sharedStrings.xml><?xml version="1.0" encoding="utf-8"?>
<sst xmlns="http://schemas.openxmlformats.org/spreadsheetml/2006/main" count="3796" uniqueCount="1606">
  <si>
    <t>Šifra</t>
  </si>
  <si>
    <t>Delo</t>
  </si>
  <si>
    <t>Enota</t>
  </si>
  <si>
    <t>Količina</t>
  </si>
  <si>
    <t>Cena / enoto</t>
  </si>
  <si>
    <t>Vrednost</t>
  </si>
  <si>
    <t>SKUPAJ</t>
  </si>
  <si>
    <t>1 . 0</t>
  </si>
  <si>
    <t>PREDDELA</t>
  </si>
  <si>
    <t>1.1</t>
  </si>
  <si>
    <t>GEODETSKA DELA</t>
  </si>
  <si>
    <t>1.2</t>
  </si>
  <si>
    <t>ČIŠČENJE TERENA</t>
  </si>
  <si>
    <t>2 . 0</t>
  </si>
  <si>
    <t>ZEMELJSKA DELA</t>
  </si>
  <si>
    <t>2.1</t>
  </si>
  <si>
    <t>IZKOPI</t>
  </si>
  <si>
    <t>2.2</t>
  </si>
  <si>
    <t>PLANUM TEMELJNIH TAL</t>
  </si>
  <si>
    <t>2.4</t>
  </si>
  <si>
    <t>NASIPI, ZASIPI, KLINI, POSTELJICA IN GLINASTI NABOJ</t>
  </si>
  <si>
    <t>2.5</t>
  </si>
  <si>
    <t>BREŽINE IN ZELENICE</t>
  </si>
  <si>
    <t>3 . 0</t>
  </si>
  <si>
    <t>VOZIŠČNE KONSTRUKCIJE</t>
  </si>
  <si>
    <t>3.1</t>
  </si>
  <si>
    <t>NOSILNE PLASTI</t>
  </si>
  <si>
    <t>3.2</t>
  </si>
  <si>
    <t>OBRABNE PLASTI</t>
  </si>
  <si>
    <t>ROBNI ELEMENTI VOZIŠČ</t>
  </si>
  <si>
    <t>4 . 0</t>
  </si>
  <si>
    <t>ODVODNJAVANJE</t>
  </si>
  <si>
    <t>4.3</t>
  </si>
  <si>
    <t>GLOBINSKO ODVODNJAVANJE - KANALIZACIJA</t>
  </si>
  <si>
    <t>4.4</t>
  </si>
  <si>
    <t>JAŠKI</t>
  </si>
  <si>
    <t>5 . 0</t>
  </si>
  <si>
    <t>GRADBENA IN OBRTNIŠKA DELA</t>
  </si>
  <si>
    <t>5.2</t>
  </si>
  <si>
    <t>DELA Z JEKLOM ZA OJAČITEV</t>
  </si>
  <si>
    <t>5.3</t>
  </si>
  <si>
    <t>DELA S CEMENTNIM BETONOM</t>
  </si>
  <si>
    <t>6 . 0</t>
  </si>
  <si>
    <t>OPREMA CEST</t>
  </si>
  <si>
    <t>6.1</t>
  </si>
  <si>
    <t>POKONČNA OPREMA CEST</t>
  </si>
  <si>
    <t>6.2</t>
  </si>
  <si>
    <t>OZNAČBE NA VOZIŠČIH</t>
  </si>
  <si>
    <t>6.6</t>
  </si>
  <si>
    <t>DRUGA PROMETNA OPREMA CEST</t>
  </si>
  <si>
    <t>7 . 0</t>
  </si>
  <si>
    <t>TUJE STORITVE</t>
  </si>
  <si>
    <t>7.9</t>
  </si>
  <si>
    <t>PRESKUSI, NADZOR IN TEHNIČNA DOKUMENTACIJA</t>
  </si>
  <si>
    <t>URBANA OPREMA</t>
  </si>
  <si>
    <t>1.0</t>
  </si>
  <si>
    <t>2.0</t>
  </si>
  <si>
    <t>3.0</t>
  </si>
  <si>
    <t>4.0</t>
  </si>
  <si>
    <t>5.0</t>
  </si>
  <si>
    <t>6.0</t>
  </si>
  <si>
    <t>7.0</t>
  </si>
  <si>
    <t>Nepredvidena dela</t>
  </si>
  <si>
    <t>SKUPAJ (brez DDV)</t>
  </si>
  <si>
    <t>DDV (22 %)</t>
  </si>
  <si>
    <t>SKUPAJ (z DDV)</t>
  </si>
  <si>
    <t>1.3</t>
  </si>
  <si>
    <t>PORUŠITEV IN ODSTRANITEV VOZIŠČNIH KONSTRUKCIJ</t>
  </si>
  <si>
    <t>1.2.2</t>
  </si>
  <si>
    <t>ODSTRANITEV PROMETNE SIGNALIZACIJE IN OPREME</t>
  </si>
  <si>
    <t>1.2.3</t>
  </si>
  <si>
    <t>1.2.4</t>
  </si>
  <si>
    <t>PORUŠITEV IN ODSTRANITEV OBJEKTOV</t>
  </si>
  <si>
    <t>1.2.1</t>
  </si>
  <si>
    <t>ODSTRANITEV GRMOVJA, DREVES, VEJ IN PANJEV</t>
  </si>
  <si>
    <t>OSTALA PREDDELA</t>
  </si>
  <si>
    <t>1.3.1</t>
  </si>
  <si>
    <t>OMEJITVE PROMETA</t>
  </si>
  <si>
    <t>1.3.3</t>
  </si>
  <si>
    <t>ZAČASNI OBJEKTI</t>
  </si>
  <si>
    <t>3.1.1</t>
  </si>
  <si>
    <t>NEVEZANE NOSILNE PLASTI</t>
  </si>
  <si>
    <t>3.2.2</t>
  </si>
  <si>
    <t>3.5</t>
  </si>
  <si>
    <t>3.5.2</t>
  </si>
  <si>
    <t>ROBNIKI</t>
  </si>
  <si>
    <t>3.5.3</t>
  </si>
  <si>
    <t>OBROBE</t>
  </si>
  <si>
    <t>Vključiti transporte, oddajo odpadnega materiala, plačilo takse gradbenih odpadkov odjemalcu, v skladu z veljavnim pravilnikom o ravnanju z odpadki, ki nastanejo pri gradbenih delih</t>
  </si>
  <si>
    <t>3.4</t>
  </si>
  <si>
    <t>TLAKOVANJE OBRABNE PLASTI</t>
  </si>
  <si>
    <t>ASFALTNE OBRABNE IN ZAPORNE PLASTI - BITUMENSKI BETONI (AC SURF)</t>
  </si>
  <si>
    <t>3.1.5</t>
  </si>
  <si>
    <t>ASFALTNE NOSILNE PLASTI - BASE (AC BASE)</t>
  </si>
  <si>
    <t>2.9</t>
  </si>
  <si>
    <t>PREVOZI, RAZPROSTIRANJE IN UREDITEV DEPONIJ MATERIALA</t>
  </si>
  <si>
    <t>3.2.4</t>
  </si>
  <si>
    <t>ASFALTNE OBRABNE IN ZAPORNE PLASTI - POVRŠINSKE PREVLEKE (SD)</t>
  </si>
  <si>
    <t>Odstranitev travnih plošč z odvozom na mestno deponijo, vključno s čiščenjem in pripravo na ponovno vgradnjo</t>
  </si>
  <si>
    <t>m2</t>
  </si>
  <si>
    <t>Porušitev in odstranitev litega asfalta z nakladanjem</t>
  </si>
  <si>
    <t>kos</t>
  </si>
  <si>
    <t>Demontaža in odstranitev INOX stojala za kolesa s predajo upravljalcu</t>
  </si>
  <si>
    <t>Odstranitev LTŽ in jeklenih stebričkov vključno z odstranitvijo in rušenjem obbetoniranega temelja, pripravo na ponovno vgradnjo in predajo upravljalcu</t>
  </si>
  <si>
    <t>Demontaža in odstranitev INOX oglasnega panoja (CENTER LEDINA) z okroglega betonskega korita s predajo upravljalcu</t>
  </si>
  <si>
    <t>Odstranitev okroglih betonskih korit s polnilom in zasaditvijo, vključno z nakladanjem in odvozom na deponijo</t>
  </si>
  <si>
    <t>Demontaža in odstranitev tristranega INOX plakatnega stebra (pri križišču z Resljevo cesto) s predajo upravljalcu</t>
  </si>
  <si>
    <t>Obnova in zavarovanje zakoličbe osi trase ostale javne ceste v ravninskem terenu</t>
  </si>
  <si>
    <t>km</t>
  </si>
  <si>
    <t>Obnova in zavarovanje zakoličbe trase komunalnih vodov v ravninskem terenu, vključno z nadzorom pristojnih mnenjedajalcev</t>
  </si>
  <si>
    <t>Postavitev in zavarovanje prečnega profila ostale javne ceste v ravninskem terenu</t>
  </si>
  <si>
    <t>Določitev in preverjanje položajev, višin in smeri pri gradnji objekta s površino nad 500 m2</t>
  </si>
  <si>
    <t>Odstranitev grmovja na gosto porasli površini (nad 50 % pokritega tlorisa) - strojno</t>
  </si>
  <si>
    <t>Demontaža prometnega znaka na enem podstavku</t>
  </si>
  <si>
    <t>Demontaža prometnega znaka na drogu javne razsvetljave oz. semaforju</t>
  </si>
  <si>
    <t xml:space="preserve">Odstranitev stebrička (nosilnega droga) prometnega znaka vključno z rušenjem ter odstranitvijo betonskega temelja </t>
  </si>
  <si>
    <t>Odstranitev stebrička (nosilnega droga) prometnega znaka vključno z odstranitvijo in čiščenjem koreninskega sidra s pripravo na ponovno vgradnjo</t>
  </si>
  <si>
    <t>Porušitev in odstranitev asfaltne plasti z nakladanjem v debelini nad 10 cm</t>
  </si>
  <si>
    <t>Porušitev in odstranitev asfaltne plasti z nakladanjem v debelini 6 do 10 cm</t>
  </si>
  <si>
    <t>Rezanje asfaltne plasti s talno diamantno žago, debele 11 do 15 cm</t>
  </si>
  <si>
    <t>m'</t>
  </si>
  <si>
    <t>Rezanje asfaltne plasti s talno diamantno žago, debele 6 do 10 cm</t>
  </si>
  <si>
    <t>Porušitev in odstranitev robnika iz cementnega betona</t>
  </si>
  <si>
    <t>Porušitev in odstranitev robnika iz naravnega kamna 25/25 cm, vključno s čiščenjem in pripravo na ponovno vgradnjo</t>
  </si>
  <si>
    <t>Porušitev in odstranitev kanalizacije iz obbetoniranih cevi s premerom do 40 cm</t>
  </si>
  <si>
    <t>Porušitev in odstranitev vtočnega jaška z notranjo stranico/premerom do 60 cm</t>
  </si>
  <si>
    <t>m</t>
  </si>
  <si>
    <t>Odstranitev LTŽ pokrovov požiralnikov ф 500, popravilo polnila pokrova in ponovna vgradnja na obstoječo lokacijo</t>
  </si>
  <si>
    <t>Odstranitev vseh vrst LTŽ kap, čiščenje in vgradnja na nove višine</t>
  </si>
  <si>
    <t>Dvig in višinska navezava na predvideno stanje (do 50 cm) obstoječega jaška (elektro, TK, kanalizacija...) iz cementnega betona krožnega prereza s premerom do 100 cm ali kvadratnega prereza do 80/80 cm</t>
  </si>
  <si>
    <t>Izdelava elaborata začasne prometne ureditve, pridobitev dovoljenja</t>
  </si>
  <si>
    <t>Organizacija gradbišča skladno z veljavnim pravilnikom – v ceni morajo biti zajeto: gradbiščne ograje, označbe gradbišča, postaviten in odstranitev začasnih objektov, zaščita stavb v pritlicju pred umazanijo, ureditev in čiščenje območja po koncu gradje, omogočanje prostega dostopa pešcem do vseh objektov, ki opravljaljo poslovno dejavnost</t>
  </si>
  <si>
    <t>Površinski izkop plodne zemljine – 1. kategorije – strojno z nakladanjem</t>
  </si>
  <si>
    <t>m3</t>
  </si>
  <si>
    <t>Široki izkop vezljive zemljine – 3. kategorije – strojno z nakladanjem</t>
  </si>
  <si>
    <t>Izkop vezljive zemljine/zrnate kamnine – 3. kategorije za temelje, kanalske rove, prepuste, jaške in drenaže, širine do 1,0 m in globine 1,1 do 2,0 m – strojno, planiranje dna ročno</t>
  </si>
  <si>
    <t>Ureditev planuma temeljnih tal vezljive zemljine – 3. kategorije, na predpisano nosilnost</t>
  </si>
  <si>
    <t>Vgraditev posteljice v debelini plasti do 30 cm iz zrnate kamnine – 3. kategorije neobčutljive na zmrzovanje (razred F1) skladne z SIST EN 933-1:2012. V ceni je zajeta nabava in dobava materiala na gradbišče, vgrajevanje po plasteh pri optimalni vlagi in s sprotnim komprimiranjem na nosilnost Ev2 ≥ 80 MPa ter zgoščenost najmanj 98% po Proctorju, vključno z vsemi dodatnimi in zaščitnimi deli.</t>
  </si>
  <si>
    <t>Humuziranje brežine z valjanjem, v debelini do 15 cm vključno z dobavo humusa - strojno</t>
  </si>
  <si>
    <t>Doplačilo za zatravitev s semenom</t>
  </si>
  <si>
    <t>Odlaganje odpadne zemljine na deponijo gradbenih odpadkov (odpadek 17 05 04 po klasifikacijskem seznamu odpadkov)</t>
  </si>
  <si>
    <t>t</t>
  </si>
  <si>
    <t>Odlaganje odpadne zmesi zemljine in kamnine na deponijo gradbenih odpadkov (odpadek 17 05 04 po klasifikacijskem seznamu odpadkov)</t>
  </si>
  <si>
    <t>Odlaganje odpadnega asfalta na deponijo gradbenih odpadkov (odpadek 17 03 02 po klasifikacijskem seznamu odpadkov)</t>
  </si>
  <si>
    <t>Odlaganje odpadnega armiranega cementnega betona na deponijo gradbenih odpadkov (odpadek 17 01 01 po klasifikacijskem seznamu odpadkov)</t>
  </si>
  <si>
    <t>Prevoz odpadnega materiala na deponijo gradbenih odpadkov</t>
  </si>
  <si>
    <t>Izdelava nevezane nosilne plasti enakomerno zrnatega drobljenca  GW 0/32 skladnega z SIST EN 13242:2003+A1:2008  iz kamnine v debelini 21 do 30 cm. V ceni je zajeta nabava in dobava materiala na gradbišče, vgrajevanje po plasteh pri optimalni vlagi in s sprotnim komprimiranjem na nosilnost Ev2 ≥ 100 MPa ter zgoščenost najmanj 98% po Proctorju, vključno z vsemi dodatnimi in zaščitnimi deli.</t>
  </si>
  <si>
    <t xml:space="preserve">Izdelava nosilne plasti bituminizirane zmesi AC 22 base B 50/70 A3 v debelini 7 cm. V ceni je zajeta izdelava v projektiranih naklonih ter vsa dodatna in zaščitna dela. </t>
  </si>
  <si>
    <t xml:space="preserve">Izdelava nosilne plasti bituminizirane zmesi AC 22 base B 50/70 A3 v debelini 5 cm. V ceni je zajeta izdelava v projektiranih naklonih ter vsa dodatna in zaščitna dela. </t>
  </si>
  <si>
    <t xml:space="preserve">Izdelava obrabne in zaporne plasti bituminizirane zmesi AC 11 surf B 50/70 A3 v debelini 4 cm. V ceni je zajeta izdelava v projektiranih naklonih ter vsa dodatna in zaščitna dela. </t>
  </si>
  <si>
    <t xml:space="preserve">Izdelava obrabne in zaporne plasti bituminizirane zmesi AC 8 surf B 50/70 A5 v debelini 3 cm. V ceni je zajeta izdelava v projektiranih naklonih ter vsa dodatna in zaščitna dela. </t>
  </si>
  <si>
    <t>Priprava stika asfalta po sistemu vroče na hladno z bitumensko pasto</t>
  </si>
  <si>
    <t>Nabava, dobava in vgradnja betonske taktilne oznake - vodilna linija bele barve dimenzije 30x30x8,5 cm, s fugiranjem s fino vodoneprepustno cementno malto, na predhodno utrjeno podlago na podložni beton C 16/20. V ceni vključeni vsi stroški montaže in fugiranja.</t>
  </si>
  <si>
    <t>Nabava, dobava in vgradnje betonske taktilne oznake - čepasta plošče bele barve dimenzije 30x30x8,5 cm, s fugiranjem s fino vodoneprepustno cementno malto, na predhodno utrjeno podlago na podložni beton C 16/20. V ceni vključeni vsi stroški montaže in fugiranja.</t>
  </si>
  <si>
    <t>Izdelava obrobe iz malih tlakovcev iz naravnega kamna velikosti 10 cm/10 cm /10 cm</t>
  </si>
  <si>
    <t>Nabava, dobava ter vgradnja peskolova iz umetne mase premera 50 cm globine 1,25 m z izdelanim iztokom za cev DN 200 in nameščenim vstopnim gumijastim tesnilom, vključno s podbetoniranjem s podložnim betonom C 12/15</t>
  </si>
  <si>
    <t>Nabava, dobava in vgraditev POVOZNE kvadratne vbočene litoželezne rešetke z okvirjem dimenzije 400/400 mm iz duktilne nodularne litine nad peskolovom cestnega požiralnika, z nosilnostjo 400 kN (razred D400), z zaklepom, vgrajene v AB robni venec nosilnosti 400 kN, s krožnim AB razbremenilnim obročem</t>
  </si>
  <si>
    <t>Dobava in postavitev rebrastih žic iz visokovrednega naravno trdega jekla S 500(B) s premerom do 12 mm, za srednje zahtevno ojačitev</t>
  </si>
  <si>
    <t>kg</t>
  </si>
  <si>
    <t>Izdelava temelja globine 80 cm iz betonske cevi premera 40 cm, dolžine 50 cm, zapolnjene z betonom C 12/15</t>
  </si>
  <si>
    <t>Nabava, dobava in vgradnja koreninskega sidra s krilci dolžine 600 mm za pritrditev stebrička za prometni znak premera 60 mm</t>
  </si>
  <si>
    <t>Dobava in pritrditev okroglega prometnega znaka, podloga iz aluminijaste pločevine, razred svetlobne odbojnosti RA2, premera 600 mm (velikostni razred 3 - veliki)</t>
  </si>
  <si>
    <t>Dobava in pritrditev prometnega znaka, podloga iz aluminijaste pločevine, razred svetlobne odbojnosti RA2, velikost od 0,21 do 0,40 m2</t>
  </si>
  <si>
    <t>Doplačilo za izdelavo prekinjenih vzdolžnih označb na vozišču, širina črte 10 cm</t>
  </si>
  <si>
    <t>Izdelava debeloslojne reliefne vodilne črte bele barve iz brizgane vroče plastike  debeline 4-5 mm (talni taktilni vodilni sistem za slepe in slabovidne preko prehoda za pešce) - 3 vzporedne črte širine 3 cm na medsebojni oddaljenosti 3 cm, skupna širina 15 cm</t>
  </si>
  <si>
    <t>ur</t>
  </si>
  <si>
    <t>Projektantski nadzor IZS</t>
  </si>
  <si>
    <t>Geotehnični nadzor</t>
  </si>
  <si>
    <t>Geodetski posnetek izvedenega stanja s pripravo geodetskega načrta</t>
  </si>
  <si>
    <t>Izdelava projektne dokumentacije za projekt izvedenih del</t>
  </si>
  <si>
    <t>Dobava in vgraditev robnika iz naravnega kamna s prerezom 25/25 cm na betonsko podlago C 12/15 z obbetoniranjem in fugiranjem</t>
  </si>
  <si>
    <t>Porušitev in odstranitev robnika iz naravnega kamna, vključno s čiščenjem in pripravo na ponovno vgradnjo ter odvozom na mestno deponijo</t>
  </si>
  <si>
    <t>Vgraditev robnika iz naravnega kamna s prerezom 25/25 cm na betonsko podlago C 12/15 z obbetoniranjem in fugiranjem (uporaba obstoječih predhodno odstranjenih robnikov)</t>
  </si>
  <si>
    <t>Dobava in vgraditev robnika iz naravnega kamna s prerezom 18/25 cm na betonsko podlago C 12/15 z obbetoniranjem in fugiranjem</t>
  </si>
  <si>
    <t>Izravnava obstoječe nevezane nosilne plasti v debelini do 10 cm. V ceni je zajeta nabava in dobava materiala (enakomerno zrnatega drobljenca  GW 0/32 skladnega z SIST EN 13242:2003+A1:2008) na gradbišče, vgrajevanje pri optimalni vlagi in s sprotnim komprimiranjem na nosilnost Ev2 ≥ 100 MPa ter zgoščenost najmanj 98% po Proctorju, vključno z vsemi dodatnimi in zaščitnimi deli.</t>
  </si>
  <si>
    <t>Vgraditev predhodno odstranjenega in očiščenega dvignjenega robnika iz naravnega kamna s prerezom 15/25 cm na betonsko podlago C 12/15 z obbetoniranjem in fugiranjem, na vsakih 5 m je potrebno izdelati elastičen stik</t>
  </si>
  <si>
    <t>Dobava in vgraditev robnika iz naravnega kamna s prerezom 8/20 cm na betonsko podlago C 12/15 z obbetoniranjem in fugiranjem</t>
  </si>
  <si>
    <t>Dobava in vgradnja robnika iz cementenga betona 30/20/50 cm trdnostnega razreda C35/45, peskana površina, v enaki sestavi kot tlakovci (antracit). Na vsakih 5 je potrebno izdelati elastičen stik. Končno barvo in teksturo potrdi projektant na podlagi vzorca</t>
  </si>
  <si>
    <t>Dobava in vgraditev robnika iz naravnega kamna s prerezom 50/30 cm na betonsko podlago C 12/15 z obbetoniranjem in fugiranjem</t>
  </si>
  <si>
    <t>Dobava in vgraditev robnika iz naravnega kamna s prerezom 80/30 cm na betonsko podlago C 12/15 z obbetoniranjem in fugiranjem</t>
  </si>
  <si>
    <r>
      <rPr>
        <sz val="8"/>
        <rFont val="Arial Narrow"/>
        <family val="2"/>
        <charset val="238"/>
      </rPr>
      <t>Dobava in vgradnja betonskih tlakovcev trdnostnega reda C35/45 debeline 7 cm, dimenzije 20x20 cm - ostri rob z dodatno obdelano zgornjo površino - peskan, vključno z izdelavo posteljice iz drobirja 4-8 mm v debelini 5 cm. Polaganje na stik po polagalnem načrtu, stiki zapolnjeni s fino mivko (potrebno upoštevati posedanje). Barva po izboru projektanta (svetlo siva). Tlakovci morajo biti odporni na obrus, odporni na zmrzal in sol. Končno barvo in teksturo potrdi projektant na podlagi vzorca</t>
    </r>
    <r>
      <rPr>
        <b/>
        <sz val="8"/>
        <rFont val="Arial Narrow"/>
        <family val="2"/>
        <charset val="238"/>
      </rPr>
      <t xml:space="preserve"> (S20)</t>
    </r>
  </si>
  <si>
    <r>
      <rPr>
        <sz val="8"/>
        <rFont val="Arial Narrow"/>
        <family val="2"/>
        <charset val="238"/>
      </rPr>
      <t xml:space="preserve">Dobava in vgradnja betonskih tlakovcev trdnostnega reda C35/45 debeline 7 cm, dimenzije 20x20 cm - ostri rob z dodatno obdelano zgornjo površino - peskan, vključno z izdelavo posteljice iz drobirja 4-8 mm v debelini 5 cm. Polaganje na stik po polagalnem načrtu, stiki zapolnjeni s fino mivko (potrebno upoštevati posedanje). Barva po izboru projektanta (antracit). Končno barvo in teksturo potrdi projektant na podlagi vzorca </t>
    </r>
    <r>
      <rPr>
        <b/>
        <sz val="8"/>
        <rFont val="Arial Narrow"/>
        <family val="2"/>
        <charset val="238"/>
      </rPr>
      <t>(A20)</t>
    </r>
  </si>
  <si>
    <r>
      <rPr>
        <sz val="8"/>
        <rFont val="Arial Narrow"/>
        <family val="2"/>
        <charset val="238"/>
      </rPr>
      <t xml:space="preserve">Dobava in vgradnja betonskih tlakovcev trdnostnega reda C35/45 debeline 7 cm, dimenzije 10x10 cm - ostri rob z dodatno obdelano zgornjo površino - peskan, vključno z izdelavo posteljice iz drobirja 4-8 mm v debelini 5 cm. Polaganje na stik po polagalnem načrtu, stiki zapolnjeni s fino mivko (potrebno upoštevati posedanje). Barva po izboru projektanta (antracit). Končno barvo in teksturo potrdi projektant na podlagi vzorca </t>
    </r>
    <r>
      <rPr>
        <b/>
        <sz val="8"/>
        <rFont val="Arial Narrow"/>
        <family val="2"/>
        <charset val="238"/>
      </rPr>
      <t>(A10)</t>
    </r>
  </si>
  <si>
    <r>
      <rPr>
        <sz val="8"/>
        <rFont val="Arial Narrow"/>
        <family val="2"/>
        <charset val="238"/>
      </rPr>
      <t xml:space="preserve">Dobava in vgradnja betonskih tlakovcev trdnostnega reda C35/45 debeline 7 cm, dimenzije 10x10 cm - ostri rob z dodatno obdelano zgornjo površino - peskan, vključno z izdelavo posteljice iz drobirja 4-8 mm v debelini 5 cm. Polaganje na stik po polagalnem načrtu, stiki zapolnjeni s fino mivko (potrebno upoštevati posedanje). Barva po izboru projektanta (svetlo siva). Končno barvo in teksturo potrdi projektant na podlagi vzorca </t>
    </r>
    <r>
      <rPr>
        <b/>
        <sz val="8"/>
        <rFont val="Arial Narrow"/>
        <family val="2"/>
        <charset val="238"/>
      </rPr>
      <t>(S10)</t>
    </r>
  </si>
  <si>
    <t>5.3.2</t>
  </si>
  <si>
    <t>5.2.2</t>
  </si>
  <si>
    <t>Dobava in postavitev mreže Q 335 iz vlečene jeklene žice S 500(B), s premerom &gt; od 4 in &lt; od 12 mm, masa 4,1 do 6 kg/m2</t>
  </si>
  <si>
    <t>5.2.1</t>
  </si>
  <si>
    <t>5.3.1</t>
  </si>
  <si>
    <t>5.8</t>
  </si>
  <si>
    <t>KLJUČAVNIČARSKA DELA IN DELA V JEKLU</t>
  </si>
  <si>
    <t>5.8.1</t>
  </si>
  <si>
    <t>5.8.2</t>
  </si>
  <si>
    <t>5.8.3</t>
  </si>
  <si>
    <t>Nabava, dobava in vgradnja INOX stebrička višine 80 cm in premera 10 cm, s temeljem v PVC cevi premera 20 cm zaliti z betonom</t>
  </si>
  <si>
    <t>Nabava, dobava in vgradnja kovinskega stebrička s kroglo višine 50 cm, premera 6 cm v barvi antracit siva RAL 7016, s temeljem v PVC cevi zaliti z betonom</t>
  </si>
  <si>
    <t>6.1.1</t>
  </si>
  <si>
    <t>Prestavitev prometnega znaka s stranico / premerom 600 mm</t>
  </si>
  <si>
    <t>6.1.3</t>
  </si>
  <si>
    <t>Dobava ter vgraditev znaka območje za pešce ter konec območja za pešce z INOX okvirjem, vključno s pritrjevanjem okvirja v betonsko ploščo</t>
  </si>
  <si>
    <t>6.1.2</t>
  </si>
  <si>
    <t>6.1.4</t>
  </si>
  <si>
    <t>6.1.5</t>
  </si>
  <si>
    <t>6.1.6</t>
  </si>
  <si>
    <t>6.1.7</t>
  </si>
  <si>
    <t>6.2.1</t>
  </si>
  <si>
    <t>6.2.2</t>
  </si>
  <si>
    <t>6.2.3</t>
  </si>
  <si>
    <t>6.2.4</t>
  </si>
  <si>
    <t>6.2.5</t>
  </si>
  <si>
    <t>6.2.6</t>
  </si>
  <si>
    <t>6.2.7</t>
  </si>
  <si>
    <t>6.2.8</t>
  </si>
  <si>
    <t>6.2.9</t>
  </si>
  <si>
    <t>6.2.10</t>
  </si>
  <si>
    <t>6.2.11</t>
  </si>
  <si>
    <t>6.2.13</t>
  </si>
  <si>
    <t>1.1.1</t>
  </si>
  <si>
    <t>1.1.2</t>
  </si>
  <si>
    <t>1.1.3</t>
  </si>
  <si>
    <t>1.1.4</t>
  </si>
  <si>
    <t>1.2.1.1</t>
  </si>
  <si>
    <t>1.2.2.1</t>
  </si>
  <si>
    <t>1.2.2.2</t>
  </si>
  <si>
    <t>1.2.2.3</t>
  </si>
  <si>
    <t>1.2.2.4</t>
  </si>
  <si>
    <t>1.2.2.5</t>
  </si>
  <si>
    <t>1.2.2.6</t>
  </si>
  <si>
    <t>1.2.2.7</t>
  </si>
  <si>
    <t>1.2.2.8</t>
  </si>
  <si>
    <t>1.2.3.1</t>
  </si>
  <si>
    <t>1.2.3.2</t>
  </si>
  <si>
    <t>1.2.3.3</t>
  </si>
  <si>
    <t>1.2.3.4</t>
  </si>
  <si>
    <t>1.2.3.5</t>
  </si>
  <si>
    <t>1.2.3.6</t>
  </si>
  <si>
    <t>1.2.3.7</t>
  </si>
  <si>
    <t>1.2.3.8</t>
  </si>
  <si>
    <t>1.2.3.9</t>
  </si>
  <si>
    <t>1.2.3.10</t>
  </si>
  <si>
    <t>1.2.4.1</t>
  </si>
  <si>
    <t>1.2.4.2</t>
  </si>
  <si>
    <t>1.2.4.3</t>
  </si>
  <si>
    <t>1.2.4.4</t>
  </si>
  <si>
    <t>1.2.4.5</t>
  </si>
  <si>
    <t>1.2.4.6</t>
  </si>
  <si>
    <t>1.2.4.7</t>
  </si>
  <si>
    <t>1.2.4.8</t>
  </si>
  <si>
    <t>2.3</t>
  </si>
  <si>
    <t>LOČILNE, DRENAŽNE IN FILTERSKE PLASTI TER DELOVNI PLATO</t>
  </si>
  <si>
    <t>2.3.1</t>
  </si>
  <si>
    <t>Dobava in vgraditev geotekstilije za ločilno plast (po načrtu), natezna trdnost do 12 kN/m2</t>
  </si>
  <si>
    <t>ocena</t>
  </si>
  <si>
    <t>Zavarovanje gradbišča v času gradnje z zaporo prometa ter usmerjanjem prometa s semaforji ali ročnim usmerjanjem (obračun po dejanskih stroških po računu koncesionarja)</t>
  </si>
  <si>
    <t>6.6.1</t>
  </si>
  <si>
    <t>Demontaža in odstranitev električnih preklopnih parkirnih ovir z začasno hrambo in pripravo na ponovno vgradnjo</t>
  </si>
  <si>
    <t>6.6.2</t>
  </si>
  <si>
    <t>Namestitev in vgradnja predhodno odstranjenih električnih preklopnih parkirnih ovir vključno z električno napeljavo</t>
  </si>
  <si>
    <t>Ljubljana, avgust 2023</t>
  </si>
  <si>
    <t>REKAPITULACIJA NAČRTA BR 182/23 - PZI</t>
  </si>
  <si>
    <t>REKONSTRUKCIJA ČUFARJEVE ULICE II. FAZA (med Resljevo cesto in Kotnikovo ulico)</t>
  </si>
  <si>
    <t>4.4.1</t>
  </si>
  <si>
    <t>Izdelava peskolova iz cementnega betona, krožnega prereza s premerom 50 cm, globokega 1,0 do 1,5 m, vključno s podbetoniranjem s podložnim betonom C 12/15</t>
  </si>
  <si>
    <t>4.4.5</t>
  </si>
  <si>
    <t>Nabava, dobava ter vgradnja točkovnega požiralnika z nosilnostjo 400 kN ter mrežasto pocinkano LTŽ rešetko 40/40cm s peskolovom in smradno zaporo (kot npr. HAURATON FASERFIX POINT KS 40/40 2-delni)</t>
  </si>
  <si>
    <t>4.4.6</t>
  </si>
  <si>
    <t>Polaganje kanalizacije iz PVC (troslojne KOEX koekstrudirane) cevi DN 200 SN 8 z obbetoniranjem s cementnim betonom C 20/25, vključno z vsemi fazonskimi kosi in tesnili</t>
  </si>
  <si>
    <t>Polaganje kanalizacije iz PVC (troslojne KOEX koekstrudirane) cevi DN 200 SN 4 na gramozno posteljico (4-8 mm) debeline 15 cm z gramoznim obsipom in prekritjem (4-8 mm) v debelini 30 cm nad temenom cevi utrjenim do stopnje zbitosti ≥ 98 % po Proctorju, na globini 1,00 - 1,75 m, vključno z vsemi fazonskimi kosi in tesnili</t>
  </si>
  <si>
    <t>Dobava in vgradnja kanalete iz polimernega betona odpornega na sol in zmrzal, razred obremenitve C250, širine 15 cm in višine 20 m, z zaščitnim robom iz litega železa</t>
  </si>
  <si>
    <t>Porušitev in odstranitev tlakovanega vozišča iz obbetoniranih kock s stranico od 8 cm do 12 cm z odvozom na mestno deponijo, vključno s čiščenjem in pripravo kock na ponovno vgradnjo</t>
  </si>
  <si>
    <t>3.2.3</t>
  </si>
  <si>
    <t>ASFALTNE OBRABNE IN ZAPORNE PLASTI - LITI ASFALTI (MA)</t>
  </si>
  <si>
    <t>3.2.3.1</t>
  </si>
  <si>
    <t>Izdelava obrabne in zaporne plasti bituminizirane zmesi MA 8 PmB 25/55-65 A2 v debelini 3,5 cm</t>
  </si>
  <si>
    <t>4.6</t>
  </si>
  <si>
    <t>PONIKOVALNICE</t>
  </si>
  <si>
    <t>4.6.1</t>
  </si>
  <si>
    <t>Ureditev ponikovalnice s perforirano cevjo iz cementnega betona, krožnega prereza, s premerom 120 cm, globine 1,1 do 2,0 m, vključno z obsipom z gramozom frakcije 16/32 mm, polaganjem geotekstila med obsipom in okoliškim terenom ter betonskim pokrovom</t>
  </si>
  <si>
    <t>2.4.1</t>
  </si>
  <si>
    <t>2.5.1</t>
  </si>
  <si>
    <t>2.5.2</t>
  </si>
  <si>
    <t>2.9.1</t>
  </si>
  <si>
    <t>2.9.2</t>
  </si>
  <si>
    <t>2.9.3</t>
  </si>
  <si>
    <t>2.9.4</t>
  </si>
  <si>
    <t>2.9.5</t>
  </si>
  <si>
    <t>3.1.1.1</t>
  </si>
  <si>
    <t>3.1.1.2</t>
  </si>
  <si>
    <t>3.1.5.1</t>
  </si>
  <si>
    <t>3.1.5.2</t>
  </si>
  <si>
    <t>3.2.2.1</t>
  </si>
  <si>
    <t>3.2.2.2</t>
  </si>
  <si>
    <t>3.2.4.1</t>
  </si>
  <si>
    <t>3.4.1</t>
  </si>
  <si>
    <t>3.4.4</t>
  </si>
  <si>
    <t>3.4.2</t>
  </si>
  <si>
    <t>3.4.3</t>
  </si>
  <si>
    <t>3.4.5</t>
  </si>
  <si>
    <t>3.4.6</t>
  </si>
  <si>
    <t>3.4.7</t>
  </si>
  <si>
    <t>3.5.2.1</t>
  </si>
  <si>
    <t>3.5.2.2</t>
  </si>
  <si>
    <t>3.5.2.3</t>
  </si>
  <si>
    <t>3.5.2.4</t>
  </si>
  <si>
    <t>3.5.2.5</t>
  </si>
  <si>
    <t>3.5.2.6</t>
  </si>
  <si>
    <t>3.5.2.7</t>
  </si>
  <si>
    <t>3.5.2.8</t>
  </si>
  <si>
    <t>3.5.3.1</t>
  </si>
  <si>
    <t>4.3.1</t>
  </si>
  <si>
    <t>4.3.2</t>
  </si>
  <si>
    <t>4.4.2</t>
  </si>
  <si>
    <t>4.4.3</t>
  </si>
  <si>
    <t>4.4.4</t>
  </si>
  <si>
    <t>7.9.1</t>
  </si>
  <si>
    <t>7.9.2</t>
  </si>
  <si>
    <t>7.9.3</t>
  </si>
  <si>
    <t>7.9.4</t>
  </si>
  <si>
    <t>kpl</t>
  </si>
  <si>
    <t>OSTALA GRADBENA DELA (POTOPNI STEBRIČKI)</t>
  </si>
  <si>
    <t>5.8.4</t>
  </si>
  <si>
    <t>5.8.5</t>
  </si>
  <si>
    <t>5.8.6</t>
  </si>
  <si>
    <r>
      <t xml:space="preserve">Izdelava tankoslojne vzdolžne/prečne označbe na vozišču z enokomponentno </t>
    </r>
    <r>
      <rPr>
        <b/>
        <sz val="8"/>
        <rFont val="Arial Narrow"/>
        <family val="2"/>
        <charset val="238"/>
      </rPr>
      <t>MODRO</t>
    </r>
    <r>
      <rPr>
        <sz val="8"/>
        <rFont val="Arial Narrow"/>
        <family val="2"/>
        <charset val="238"/>
      </rPr>
      <t xml:space="preserve"> barvo (RAL 5015, 5012), vključno 250 g/m2 posipa z drobci / kroglicami stekla, strojno, debelina plasti suhe snovi 250 µm, širina črte 15 cm</t>
    </r>
  </si>
  <si>
    <r>
      <t xml:space="preserve">Izdelava tankoslojne vzdolžne/prečne označbe na vozišču z enokomponentno </t>
    </r>
    <r>
      <rPr>
        <b/>
        <sz val="8"/>
        <rFont val="Arial Narrow"/>
        <family val="2"/>
        <charset val="238"/>
      </rPr>
      <t>BELO</t>
    </r>
    <r>
      <rPr>
        <sz val="8"/>
        <rFont val="Arial Narrow"/>
        <family val="2"/>
        <charset val="238"/>
      </rPr>
      <t xml:space="preserve"> barvo, vključno 250 g/m2 posipa z drobci / kroglicami stekla, strojno, debelina plasti suhe snovi 250 µm, širina črte 10 cm</t>
    </r>
  </si>
  <si>
    <r>
      <t xml:space="preserve">Izdelava tankoslojne vzdolžne/prečne označbe na vozišču z enokomponentno </t>
    </r>
    <r>
      <rPr>
        <b/>
        <sz val="8"/>
        <rFont val="Arial Narrow"/>
        <family val="2"/>
        <charset val="238"/>
      </rPr>
      <t>BELO</t>
    </r>
    <r>
      <rPr>
        <sz val="8"/>
        <rFont val="Arial Narrow"/>
        <family val="2"/>
        <charset val="238"/>
      </rPr>
      <t xml:space="preserve"> barvo, vključno 250 g/m2 posipa z drobci / kroglicami stekla, strojno, debelina plasti suhe snovi 250 µm, širina črte 30 cm</t>
    </r>
  </si>
  <si>
    <r>
      <t xml:space="preserve">Izdelava tankoslojne vzdolžne/prečne označbe na vozišču z enokomponentno </t>
    </r>
    <r>
      <rPr>
        <b/>
        <sz val="8"/>
        <rFont val="Arial Narrow"/>
        <family val="2"/>
        <charset val="238"/>
      </rPr>
      <t>BELO</t>
    </r>
    <r>
      <rPr>
        <sz val="8"/>
        <rFont val="Arial Narrow"/>
        <family val="2"/>
        <charset val="238"/>
      </rPr>
      <t xml:space="preserve"> barvo, vključno 250 g/m2 posipa z drobci / kroglicami stekla, strojno, debelina plasti suhe snovi 250 µm, širina črte 50 cm</t>
    </r>
  </si>
  <si>
    <r>
      <t xml:space="preserve">Izdelava tankoslojne prečne in ostalih označb na vozišču z enokomponentno </t>
    </r>
    <r>
      <rPr>
        <b/>
        <sz val="8"/>
        <rFont val="Arial Narrow"/>
        <family val="2"/>
        <charset val="238"/>
      </rPr>
      <t>BELO</t>
    </r>
    <r>
      <rPr>
        <sz val="8"/>
        <rFont val="Arial Narrow"/>
        <family val="2"/>
        <charset val="238"/>
      </rPr>
      <t xml:space="preserve"> barvo, vključno 250 g/m2 posipa z drobci / kroglicami stekla, strojno, debelina plasti suhe snovi 250 µm, površina označbe do 0,5 m2</t>
    </r>
  </si>
  <si>
    <r>
      <t xml:space="preserve">Izdelava tankoslojne prečne in ostalih označb na vozišču z enokomponentno </t>
    </r>
    <r>
      <rPr>
        <b/>
        <sz val="8"/>
        <rFont val="Arial Narrow"/>
        <family val="2"/>
        <charset val="238"/>
      </rPr>
      <t>BELO</t>
    </r>
    <r>
      <rPr>
        <sz val="8"/>
        <rFont val="Arial Narrow"/>
        <family val="2"/>
        <charset val="238"/>
      </rPr>
      <t xml:space="preserve"> barvo, vključno 250 g/m2 posipa z drobci / kroglicami stekla, strojno, debelina plasti suhe snovi 250 µm, površina označbe 0,6 m2 do 1,0 m2</t>
    </r>
  </si>
  <si>
    <r>
      <t xml:space="preserve">Izdelava tankoslojne vzdolžne/prečne označbe na vozišču z enokomponentno </t>
    </r>
    <r>
      <rPr>
        <b/>
        <sz val="8"/>
        <rFont val="Arial Narrow"/>
        <family val="2"/>
        <charset val="238"/>
      </rPr>
      <t>RUMENO</t>
    </r>
    <r>
      <rPr>
        <sz val="8"/>
        <rFont val="Arial Narrow"/>
        <family val="2"/>
        <charset val="238"/>
      </rPr>
      <t xml:space="preserve"> barvo (RAL 1023), vključno 250 g/m2 posipa z drobci / kroglicami stekla, strojno, debelina plasti suhe snovi 250 µm, širina črte 10 cm</t>
    </r>
  </si>
  <si>
    <r>
      <t xml:space="preserve">Izdelava tankoslojne vzdolžne/prečne označbe na vozišču z enokomponentno </t>
    </r>
    <r>
      <rPr>
        <b/>
        <sz val="8"/>
        <rFont val="Arial Narrow"/>
        <family val="2"/>
        <charset val="238"/>
      </rPr>
      <t>RUMENO</t>
    </r>
    <r>
      <rPr>
        <sz val="8"/>
        <rFont val="Arial Narrow"/>
        <family val="2"/>
        <charset val="238"/>
      </rPr>
      <t xml:space="preserve"> barvo (RAL 1023), vključno 250 g/m2 posipa z drobci / kroglicami stekla, strojno, debelina plasti suhe snovi 250 µm, širina črte 20 cm</t>
    </r>
  </si>
  <si>
    <r>
      <t xml:space="preserve">Izdelava tankoslojne prečne in ostalih označb na vozišču z enokomponentno </t>
    </r>
    <r>
      <rPr>
        <b/>
        <sz val="8"/>
        <rFont val="Arial Narrow"/>
        <family val="2"/>
        <charset val="238"/>
      </rPr>
      <t>RUMENO</t>
    </r>
    <r>
      <rPr>
        <sz val="8"/>
        <rFont val="Arial Narrow"/>
        <family val="2"/>
        <charset val="238"/>
      </rPr>
      <t xml:space="preserve"> barvo (RAL 1023), vključno 250 g/m2 posipa z drobci / kroglicami stekla, strojno, debelina plasti suhe snovi 250 µm, površina označbe 0,6 m2 do 1,0 m2</t>
    </r>
  </si>
  <si>
    <r>
      <t xml:space="preserve">Izdelava tankoslojne prečne in ostalih označb na vozišču z enokomponentno </t>
    </r>
    <r>
      <rPr>
        <b/>
        <sz val="8"/>
        <rFont val="Arial Narrow"/>
        <family val="2"/>
        <charset val="238"/>
      </rPr>
      <t>RUMENO</t>
    </r>
    <r>
      <rPr>
        <sz val="8"/>
        <rFont val="Arial Narrow"/>
        <family val="2"/>
        <charset val="238"/>
      </rPr>
      <t xml:space="preserve"> barvo, vključno 250 g/m2 posipa z drobci / kroglicami stekla, strojno, debelina plasti suhe snovi 250 µm, površina označbe do 0,5 m2</t>
    </r>
  </si>
  <si>
    <r>
      <t xml:space="preserve">Izdelava debeloslojne prečne in ostalih označb na vozišču z vročo plastiko </t>
    </r>
    <r>
      <rPr>
        <b/>
        <sz val="8"/>
        <rFont val="Arial Narrow"/>
        <family val="2"/>
        <charset val="238"/>
      </rPr>
      <t>BELE</t>
    </r>
    <r>
      <rPr>
        <sz val="8"/>
        <rFont val="Arial Narrow"/>
        <family val="2"/>
        <charset val="238"/>
      </rPr>
      <t xml:space="preserve"> barve z vmešanimi drobci / kroglicami stekla, vključno 200 g/m2 dodatnega posipa z drobci stekla, strojno, debelina plasti 2-3 mm, posamezna površina označbe nad 1,5 m2 (prehodi za pešce)</t>
    </r>
  </si>
  <si>
    <t>Dobava in vgraditev stebrička za prometni znak iz vroče cinkane jeklene cevi s premerom 63 mm, dolge 4000 mm</t>
  </si>
  <si>
    <t>5.3.3</t>
  </si>
  <si>
    <t>Nabava, dobava in vgradnja INOX kolesarskega stojala (polovično) višine 80 cm, dolžine 55 cm s pritrjevanjem na ploščo pod območjem tlakovanja</t>
  </si>
  <si>
    <t>Nabava, dobava in vgradnja talne LTŽ rešetke za drevesa - modularne debeline 30 mm (2x perforirani element večji 100 x 75 cm, 2x perforirani element manjši 100 x 50 cm, 2x polni element 100 x 50 cm) zunanje dimenzije 2,00 x 2,30 m, vključno s podkonstrukcijo ter pritrjevanjem na betonsko ploščo na območju tlakovanja</t>
  </si>
  <si>
    <t>Nabava, dobava in vgradnja kvadratne talne LTŽ rešetke za drevesa - ACO standard, nosilnosti 50 kN, debeline 45 mm, s širino stranice 125 cm in premerom odprtine 60 cm, vključno s podkonstrukcijo in montažnim betonskim temeljem</t>
  </si>
  <si>
    <t>1.3.1.1</t>
  </si>
  <si>
    <t>1.3.1.2</t>
  </si>
  <si>
    <t>1.3.3.1</t>
  </si>
  <si>
    <t>2.1.1</t>
  </si>
  <si>
    <t>2.1.2</t>
  </si>
  <si>
    <t>2.1.3</t>
  </si>
  <si>
    <t>2.2.1</t>
  </si>
  <si>
    <t>Izdelava obrabne plasti iz malih tlakovcev iz silikatne kamnine velikosti 10 cm/10 cm/10 cm, stiki zaliti z dvopokomponetno fugirno maso (nabava iz deponije MOL)</t>
  </si>
  <si>
    <t>Nabava, dobava in vgradnja pokrovov za jaške s polnilom (polaganje tlakovcev) iz vročecinkane pločevine, globina pokrova 12 cm, razred obremenitve C250 dimenzije 60 x 60 cm (kot npr. ACO TopTek Paving GS)</t>
  </si>
  <si>
    <t>Nabava, dobava in vgradnja INOX I profila (peskan) 120 x 10 mm vključno z obbetoniranjem  z cementnim betonom C12/15 PO DETAJLU</t>
  </si>
  <si>
    <t xml:space="preserve">Nabava, dobava, namestitev in vgradnja novih jeklenih preklopnih parkirnih ovir (širine 80 cm) s ključavnico </t>
  </si>
  <si>
    <t>Demontaža in odstranitev preklopnih parkirnih ovir s predajo upravljalcu</t>
  </si>
  <si>
    <t>Izdelava temelja za krmilno omaro: ročni izkop terena 100/200/130 za temelj in jašek, nakladanje in odvoz izkopnega materiala, izdelava opaža temelja in nastavka,  dobava in vgradnje betona v stene in dno jaška, izdelava povezave med temeljem in jaškom, izdelava povezave s cevno kanalizacijo (Čufarjeva - Kotnikova)</t>
  </si>
  <si>
    <t>Izdelava temelja za potopni stebriček: ročni izkop terena 100/200/130 za temelj in jašek, nakladanje in odvoz izkopnega materiala, izdelava opaža temelja in nastavka,  dobava in vgradnje betona v stene in dno jaška, izdelava povezave med temeljem in jaškom, izdelava povezave s cevno kanalizacijo (Čufarjeva - Kotnikova)</t>
  </si>
  <si>
    <t xml:space="preserve">Izdelava temelja RF stebrička: ročni izkop terena 80/80/80 za ohišje, nakladanje in odvoz izkopnega materiala,  dobava in vgradnje betona v stene in dno jaška,  izdelava povezave s cevno kanalizacijo (Čufarjeva - Kotnikova) </t>
  </si>
  <si>
    <t xml:space="preserve">Izdelava jaška 60/60 cm: ročni izkop terena 100/10/100 za jašek, nakladanje in odvoz izkopnega materiala, izdelava opaža za betonski jašek 60/60/80 cm, dobava in vgradnje betona v stene in dno jaška, razopaž, namestitev LTŽ pokrova brez dobave, izdelava povezave s cevno kanalizacijo (Čufarjeva - Kotnikova) </t>
  </si>
  <si>
    <t xml:space="preserve">Izdelava cevne kanalizacije s strojnim izkopom kanala glob. Do 80 cm polaganje cevi v peščeno posteljico, polaganje valjanca in zaščitnega traku, zasutje kanala s tamponom in utrjevanje, nakladanje in odvoz odvečnega materiala v stalno deponijo :  1x cev (Čufarjeva - Kotnikova) </t>
  </si>
  <si>
    <t>Izdelava temelja za krmilno omaro: ročni izkop terena 100/200/130 za temelj in jašek, nakladanje in odvoz izkopnega materiala, izdelava opaža temelja in nastavka,  dobava in vgradnje betona v stene in dno jaška, izdelava povezave med temeljem in jaškom, izdelava povezave s cevno kanalizacijo (Čufarjeva - Resljeva)</t>
  </si>
  <si>
    <t>Izdelava temelja RF stebrička: ročni izkop terena 80/80/80 za ohišje, nakladanje in odvoz izkopnega materiala,  dobava in vgradnje betona v stene in dno jaška,  izdelava povezave s cevno kanalizacijo (Čufarjeva - Resljeva)</t>
  </si>
  <si>
    <t>Izdelava jaška 60/60 cm: ročni izkop terena 100/10/100 za jašek, nakladanje in odvoz izkopnega materiala, izdelava opaža za betonski jašek 60/60/80 cm, dobava in vgradnje betona v stene in dno jaška, razopaž, namestitev LTŽ pokrova brez dobave, izdelava povezave s cevno kanalizacijo (Čufarjeva - Resljeva)</t>
  </si>
  <si>
    <t>Izdelava cevne kanalizacije s strojnim izkopom kanala glob. Do 80 cm polaganje cevi v peščeno posteljico, polaganje valjanca in zaščitnega traku, zasutje kanala s tamponom in utrjevanje, nakladanje in odvoz odvečnega materiala v stalno deponijo :  1x cev (Čufarjeva - Resljeva)</t>
  </si>
  <si>
    <t>5.9</t>
  </si>
  <si>
    <t>OSTALA GRADBENA DELA (CESTNA RAZSVETLJAVA)</t>
  </si>
  <si>
    <t>Izdelava temelja za kovinski kandelaber višine 10 m nad nivojem terena, komplet z izkopom jame, obbetoniranjem, za postavitev kandelabra direktno v temelj:</t>
  </si>
  <si>
    <t>Izdelava temelja za dekorativni kandelaber ČUFARJEVA ULICA  komplet z izkopom jame, obbetoniranjem, ter vgradnja sidra v beton:</t>
  </si>
  <si>
    <t>Izkop kanala za kabel IV. kategorije globine 0.8m, širine 0,4m, dobava in polaganje stigmafleks cevi fi 110, izdelava kabelske posteljice s peskom granulacije 0-4 mm, obsutje cevi s peskom granulacije 0-4mm, izdelava tampona - nasutje 10-20 cm  gramoza, opozorilna folija, zasutje z izkopanim materialom, utrjevanje:</t>
  </si>
  <si>
    <t>1xcev</t>
  </si>
  <si>
    <t>3xcev</t>
  </si>
  <si>
    <t>4xcev</t>
  </si>
  <si>
    <t>5xcev</t>
  </si>
  <si>
    <t>Izdelava kompletnega tipskega jaška cestne razsvetljave dimenzij 60 x 60 cm z velikostjo litoželeznega pokrova   60 x 60 cm; nosilnost 125 kN z napisom JAVNA RAZSVETLJAVA</t>
  </si>
  <si>
    <t xml:space="preserve">Izdelava kompletnega jaška 60 x 60 z RF pokrovom 60 x 60 cm, zapolnjenim z okoliškim tlakom, nosilnost 125 kN </t>
  </si>
  <si>
    <t>Obbetoniranje zgornejga dela rova (30 cm/ MB-10) kabelske kanalizacije pri prehodih preko asfaltnih površin v cestišču ter ob kabelskih jaških</t>
  </si>
  <si>
    <t>Rušitev obstoječega omrežja javne razsvetljave ter odvoz na deponijo:</t>
  </si>
  <si>
    <t>Rušenje asfalta, komplet z odvozom na deponijo - izven območja obdelave</t>
  </si>
  <si>
    <t>Asfaltiranje poškodovanih površin - izven območja obdelave</t>
  </si>
  <si>
    <t>Izdelava prebojev v obstoječe kabelske jaške:</t>
  </si>
  <si>
    <t>Izvedba navezave novo predvidene kabelskih jaškov na obstoječo kabelsko kanalizacijo/ obstoječe kabelske trase JR</t>
  </si>
  <si>
    <t>Pospravilo trase v prvotno stanje</t>
  </si>
  <si>
    <t>Odvoz odvečnega materiala na deponijo do 40 km, z vsemi pristojbinami in taksami za gradbene odpadke</t>
  </si>
  <si>
    <t>5.9.1</t>
  </si>
  <si>
    <t>5.9.3</t>
  </si>
  <si>
    <t>5.9.4</t>
  </si>
  <si>
    <t>5.9.5</t>
  </si>
  <si>
    <t>5.9.2</t>
  </si>
  <si>
    <t>5.9.6</t>
  </si>
  <si>
    <t>5.9.7</t>
  </si>
  <si>
    <t>5.9.8</t>
  </si>
  <si>
    <t>5.9.9</t>
  </si>
  <si>
    <t>5.10</t>
  </si>
  <si>
    <t>5.10.1</t>
  </si>
  <si>
    <t>5.10.2</t>
  </si>
  <si>
    <t>5.10.3</t>
  </si>
  <si>
    <t>5.10.4</t>
  </si>
  <si>
    <t>5.10.5</t>
  </si>
  <si>
    <t>5.10.6</t>
  </si>
  <si>
    <t>5.10.7</t>
  </si>
  <si>
    <t>5.10.8</t>
  </si>
  <si>
    <t>5.10.9</t>
  </si>
  <si>
    <t>5.10.10</t>
  </si>
  <si>
    <t>5.10.11</t>
  </si>
  <si>
    <t>5.10.12</t>
  </si>
  <si>
    <t>5.10.13</t>
  </si>
  <si>
    <t>5.10.14</t>
  </si>
  <si>
    <t>5.10.15</t>
  </si>
  <si>
    <t>5.10.16</t>
  </si>
  <si>
    <t>5.10.17</t>
  </si>
  <si>
    <t>Vrtanje drenažnih lukenj v temeljno ploščo po detajlu (4 luknje/m plošče pod območjem tlakovanja)</t>
  </si>
  <si>
    <r>
      <t xml:space="preserve">Dobava in vgraditev ojačenega (enojno armiran z mrežo Q 335) cementnega betona C20/25 XC2, XD2, XF2, PV-II, S3 v temeljne plošče </t>
    </r>
    <r>
      <rPr>
        <b/>
        <sz val="8"/>
        <rFont val="Arial Narrow"/>
        <family val="2"/>
        <charset val="238"/>
      </rPr>
      <t>(plošča pod območjem tlakovanja)</t>
    </r>
    <r>
      <rPr>
        <sz val="8"/>
        <rFont val="Arial Narrow"/>
        <family val="2"/>
        <charset val="238"/>
      </rPr>
      <t xml:space="preserve"> v debelini 15 cm</t>
    </r>
  </si>
  <si>
    <t>Preskus na odvzetih vzorcih in zaključno poročilo</t>
  </si>
  <si>
    <t>Izdelava delovnih reg - stikov po načrtu arhitekture (dilatacija)</t>
  </si>
  <si>
    <t>Izdelava navidezne diletacije (nakandno rezana)</t>
  </si>
  <si>
    <t>Stčenje reg s elastično maso in granulatom v enaki sestavi kot betonska površina (barva po izboru arhitekta)</t>
  </si>
  <si>
    <t>Izvedba nege betona (nabava, dobava in polaganje filca, polivanje z vodo in pokritje filca z PE gradbeno folijo)</t>
  </si>
  <si>
    <t>dan</t>
  </si>
  <si>
    <t>Dobava in vgradnja penastega traku, debeline 8mm, višine 20 cm (ob robniku)</t>
  </si>
  <si>
    <t>5.3.4</t>
  </si>
  <si>
    <t>5.3.5</t>
  </si>
  <si>
    <t>5.3.6</t>
  </si>
  <si>
    <t>5.3.7</t>
  </si>
  <si>
    <t>5.3.8</t>
  </si>
  <si>
    <t>5.3.9</t>
  </si>
  <si>
    <t>5.3.10</t>
  </si>
  <si>
    <t>Preskus torne sposobnosti proti drsenju mokre površine po metodi SRT po TSC 06-620:2002</t>
  </si>
  <si>
    <t>0.</t>
  </si>
  <si>
    <t>Preddela in gradbiščna dokumentacija</t>
  </si>
  <si>
    <t>Opis postavke</t>
  </si>
  <si>
    <t>Cena za enoto</t>
  </si>
  <si>
    <t>Vrednost [€]</t>
  </si>
  <si>
    <t>0.1</t>
  </si>
  <si>
    <t>IZDELAVA NAČRTOV</t>
  </si>
  <si>
    <t>0101</t>
  </si>
  <si>
    <t>Izdelava varnostnega načrta po predpisih o zagotavljanju varnosti in zdravja pri delu. V treh izvodih. Upoštevati delilnik stroškov, ki ga pripravijo investitorji!</t>
  </si>
  <si>
    <t>0102</t>
  </si>
  <si>
    <t>Izdelava Projekta izvedenih del (PID) za kanalizacijo v treh izvodih v skladu s Pravilnikom o projektni dokumentaciji (Uradni list RS, št. 55/08) in zahtevami bodočega upravljavca. PID se preda tudi v elektronski obliki v 2 izvodih (formati: risbe v dwg, teksti v doc, preglednice v xls) - KANALIZACIJA</t>
  </si>
  <si>
    <t>0103</t>
  </si>
  <si>
    <t>Izdelava dokazila o zanesljivosti v treh izvodih v skladu s Pravilnikom o dokazilu o zanesljivosti objekta (Uradni list RS, št. 55/08).</t>
  </si>
  <si>
    <t>0104</t>
  </si>
  <si>
    <t>Izdelava poročila o ravnanju z gradbenimi odpadki v skladu z Uredbo o ravnanju z gradbenimi odpadki, ki nastanejo pri gradbenih delih. V treh izvodih. Upoštevati delilnik stroškov, ki ga pripravijo investitorji!</t>
  </si>
  <si>
    <t>0105</t>
  </si>
  <si>
    <t>Izdelava geodetskega posnetka in vris v kataster. Zajema tudi izdelavo geodetskega načrta s certifikatom, skico meritev, terenski zapisnik ter kopijo situacij starega in novega stanja. Datoteka koordinat z atributi za odcepe za hišne priključke z jaškom, prijava spremembe komunalnega voda v ASCII datoteki za prenos podatkov v GIS bazo JP VO - KA. Izdelano v tiskani (v treh izvodih) in elektronski obliki. (Za kanalizacijo)</t>
  </si>
  <si>
    <t>m1</t>
  </si>
  <si>
    <t>0106</t>
  </si>
  <si>
    <t>Načrt organizacije gradbišča (skladno z Gradbenim zakonom in dopolnitvami, ter Pravilnikom o gradbiščih) in prijava gradbišča. KOMPLET
Upoštevati delilnik stroškov, ki ga pripravijo investitorji!</t>
  </si>
  <si>
    <t>0.2</t>
  </si>
  <si>
    <t>OBVESTILNE TABLE NA GRADBIŠČU</t>
  </si>
  <si>
    <t>0201</t>
  </si>
  <si>
    <t>Nabava, dobava in postavitev obvestilne table na gradbišču, skladno z zakonodajo. Odstranitev obvestilne table po izgradnji. Upoštevati delilnik stroškov, ki ga pripravijo investitorji!</t>
  </si>
  <si>
    <t>0.3</t>
  </si>
  <si>
    <t>OSTALI STROŠKI</t>
  </si>
  <si>
    <t>0301</t>
  </si>
  <si>
    <t xml:space="preserve">Koordinacija za varnost in zdravje pri delu na gradbišču v skladu s predpisi, ki obravnavajo to področje (Uredba o zagotavljanju varnosti in zdravja pri delu na začasnih in premičnih gradbiščih), vključno z vodenjem knjige ukrepov. Upoštevati delilnik stroškov, ki ga pripravijo investitorji!  </t>
  </si>
  <si>
    <t>0302</t>
  </si>
  <si>
    <t>Izdelava elaborata in pridobitev dovoljenja za zaporo ceste z ureditvijo prometnega režima v času gradnje z obvestili, postavitev prom. signalizacije v času gradnje, ureditev obvoza, manipulativni stroški,... Po končanih delih odstranitev in vzpostavitev prometnega režima. 
UPOŠTEVANO V NAČRTU CESTE</t>
  </si>
  <si>
    <t>Skupaj preddela in gradbiščna dokumentacija</t>
  </si>
  <si>
    <t>1.</t>
  </si>
  <si>
    <t>Kanal K</t>
  </si>
  <si>
    <t>V Čufarjevi ulici na odseku od križišča s Kotnikovo ulico na vzhodu ter Resljevo cesto na zahodu</t>
  </si>
  <si>
    <t>PRIPRAVLJALNA DELA</t>
  </si>
  <si>
    <t>POSEGI V OBSTOJEČE VOZIŠČE</t>
  </si>
  <si>
    <t>Glej načrt ceste</t>
  </si>
  <si>
    <t>DRUGI POSEGI NA TERENU</t>
  </si>
  <si>
    <t>KANALIZACIJSKA DELA</t>
  </si>
  <si>
    <t>NAVEZAVE ZA HIŠNE PRIKLJUČKE</t>
  </si>
  <si>
    <t>OPOMBE:</t>
  </si>
  <si>
    <t xml:space="preserve">
1.) V načrtu kanalizacije so upoštevani izkopi in zasipi od končne nivelete ceste. 
Vsa varovanja, zaščite, prestavitve,... drugih obstoječih komunalnih vodov na območju posega se izvedejo po navodilih in pod nadzorom upravljalcev teh vodov. Obračun v zvezi s prestavitvami se izvede po dejanskih količinah z vpisom v gradbenih knjigah.
IZKOPAN MATERIAL SE LAHKO ZA ZASIP UPORABI LE PO ODOBRITVI GEOTEHNIČNEGA NADZORA! PRI VSEH IZKOPIH IN ZASIPIH JE POTREBNO FAKTOR RAZRAHLJIVOSTI (RAZSUTJA) UPOŠTEVATI V CENI NA ENOTO!</t>
  </si>
  <si>
    <t>V načrtu ni upoštevana rušitev in ponovna vzpostavitev ceste v prvotno stanje. Ureditev ceste je upoštevana v samostojnem projektu »Rekonstrukcija Čufarjeve ulice« št. BR 118/21-PZI, maj 2021, ki ga je izdelalo podjetje Krajinaris d.o.o iz Ljubljane;  Stroški zapore ceste in elaborat zapore je upoštevan v projektu ceste!</t>
  </si>
  <si>
    <t>Zamenjava vseh obstoječih pokrovov na javni in interni kanalizaciji, ki niso v sklopu tega projektu, so zajeti v načrtu v prenove ceste!</t>
  </si>
  <si>
    <t>Lokacije obstoječih odcepov hišnih priključkov so vrisane po podatkih pregleda javne kanalizacije s TV kamero in na osnovi terenskega ogleda projektanta. Na projektiran kanal se priključujejo objekti ob Čuferjevi ulici. Obstoječe kanalizacijske priključke se preveže na nov javni kanal. V kolikor je kateri od prključkov iz PVC cevi in je v dobrem stanju ni potreben obnove. Pred obnovo hišnih priključkov, jih je potrebno posneti s TV kamero.</t>
  </si>
  <si>
    <t>2.) Pričakuje se, da je Izvajalec pred pošiljanjem svoje Ponudbe obiskal in natančno pregledal gradbišče
in okolico, da se je predhodno seznanil z vsemi geotehničnimi, hidrološkimi, meteorološkimi
raziskavami in drugimi podatki, da se je seznanil z obstoječimi cestami in ostalimi prometnimi potmi,
da je spoznal vse bistvene elemente, ki lahko vplivajo na organizacijo gradbišča, da je preizkusil in
kontroliral vse obstoječe vire za oskrbo z materialom ter vse ostale okoliščine, ki lahko vplivajo na
izvedbo del, da se je seznanil z vsemi predpisi in zakoni glede plačila taks, davkov in ostalih dajatev v
R Sloveniji, da je v celoti proučil dokumentacijo o oddaji del, da je prišel do vseh potrebnih podatkov,
ki vplivajo na izvedbo del ter da je na podlagi vsega tega tudi oddal svojo ponudbo.</t>
  </si>
  <si>
    <t>3.) V cenah v popisnih postavkah mora ponudnik zajeti stroške:
- vseh pomožnih del,
- ureditve gradbišča (kontejnerji, deponije, ograje),
- dobav, nakladanj, odstranitev, prevozov in deponiranja materiala (s plačilom takse)!</t>
  </si>
  <si>
    <t>4.) Ponudbena cena mora vsebovati tudi vse stroške izvedbe in vzdrževanja dostopnih in gradbiščnih
poti (vključno s stroški pridobitve vseh potrebnih soglasij in dovoljenj) ter stroške začasne uporabe
zemljišč za dostopne poti, vključno s stroški povrnitve zemljišč in obstoječih poti oziroma cest v
prvotno stanje po končani gradnji. V cenah v popisnih postavkah mora ponudnik zajeti vrednosti vseh
potrebnih del vključno s tekočimi in končnimi poročili posameznih strokovnjakov tekoče kontrole –
prevzemanje plasti pri zemeljskih delih in zgornjem ustroju, asfaltih, izolacijah, betonih, geoloških
pregledih, vodotesnost kanalizacije in jaškov, itd. vse v smislu dokazovanja kvalitete izvedenih del.
Kanalizacije in jaški morajo biti vodotesni skladno z veljavno zakonodajo.</t>
  </si>
  <si>
    <t>5.) Dela je potrebno izvajati v skladu z veljavnimi tehničnimi predpisi, normativi in standardi ob
upoštevanju zahtev iz varstva pri delu.</t>
  </si>
  <si>
    <t>ZAKOLIČBA</t>
  </si>
  <si>
    <t>1101</t>
  </si>
  <si>
    <t>Zakoličenje osi kanalizacije, z zavarovanjem osi in oznako revizijskih jaškov in vsa druga geodetska dela v času gradnje, ki so potrebna za nemoteno izvajanje del (smeri, višine, vmesne, začasne in končne zakoličbe…)</t>
  </si>
  <si>
    <t>1102</t>
  </si>
  <si>
    <t>Postavitev gradbenih profilov na vzpostavljeno os trase cevovoda, ter določitev nivoja za merjenje globine izkopa in polaganje cevovoda.</t>
  </si>
  <si>
    <t>kom</t>
  </si>
  <si>
    <t>1103</t>
  </si>
  <si>
    <t>Določanje in označevanje obstoječih podzemnih naprav, ki se križajo ali potekajo vzporedno s predvideno infrastrukturo,  z vidnimi znaki na terenu, s pisanjem zapisnika o primopredaji, eventuelne skice. Obračun po m1 predvidene kanalizacije.</t>
  </si>
  <si>
    <t>1104</t>
  </si>
  <si>
    <t>Določanje in označevanje mej parcel po katerih poteka kanalizacijski vod. Obračun po m1 predvidene kanalizacije (brez upoševanja odcepov za hišne priključke).</t>
  </si>
  <si>
    <t>PRIPRAVA GRADBIŠČA</t>
  </si>
  <si>
    <t>1201</t>
  </si>
  <si>
    <t>Priprava gradbišča, odstranitev eventuelnih ovir in utrditev delovnega platoja. Po končanih delih se gradbišče pospravi in vzpostavi v prvotno stanje.</t>
  </si>
  <si>
    <t>1202</t>
  </si>
  <si>
    <t>Vzdrževanje vseh prekopanih javnih površin v času od rušitve cestišča do vzpostavitve v prvotno stanje, ki zajema polivanje-protiprašna zaščito, dosip udarnih jam, izdelava nasipov za dostope do objektov, utrjevanje in planiranje vključno z dobavo materiala in delom.</t>
  </si>
  <si>
    <t>1203</t>
  </si>
  <si>
    <t>Izdelava lesenih mostičkov oziroma provizorij dostopov za pešce do objektov preko izkopanih jarkov iz plohov debeline 5 cm. Na provizorij dostopih se uredi ograja iz desk in tramičev. Vse po statičnem izračunu in načrtu izvajalca.</t>
  </si>
  <si>
    <t>1204</t>
  </si>
  <si>
    <t>Fotoevidentiranje obstoječih objektov pred pričetkom gradnje. V ceni je zajeta izdelava poročila v obliki elaborata v 4-ih pisnih izvodih in 1 izvodu na nosilcu CD.</t>
  </si>
  <si>
    <t>NADZOR</t>
  </si>
  <si>
    <t>1301</t>
  </si>
  <si>
    <t>Izvedba projektantskega nadzora, obračun na podlagi potrditve nadzornega organa</t>
  </si>
  <si>
    <t>1302</t>
  </si>
  <si>
    <t>Nadzor pristojnih služb ostalih komunalnih vodov na območju, obračun na podlagi potrditve nadzornga organa.</t>
  </si>
  <si>
    <t>1303</t>
  </si>
  <si>
    <t>Izvedba geomehanskega nadzora, prevzem gradbene jame in temeljnih tal, obračun na podlagi potrditve nadzornga organa</t>
  </si>
  <si>
    <t>1401</t>
  </si>
  <si>
    <t>Ostala dodatna in nepredvidena dela. Obračun po dejanskih stroških porabe časa in materiala po vpisu v gradbeni dnevnik. Ocena stroškov 10 % od vrednosti del.</t>
  </si>
  <si>
    <t>Skupaj pripravljalna dela</t>
  </si>
  <si>
    <t xml:space="preserve">POSEGI V OBSTOJEČE VOZIŠČE </t>
  </si>
  <si>
    <t>Glej načrt obnove ceste!</t>
  </si>
  <si>
    <t>RUŠITVENA IN PRIPRAVLJALNA DELA</t>
  </si>
  <si>
    <t>3101</t>
  </si>
  <si>
    <t>Strojno in ročno rušenje obstoječega kanala BC DN 300, nalaganje ruševin na tovornjak, odvoz na stalno deponijo, vključno z deponijsko takso.</t>
  </si>
  <si>
    <t>3102</t>
  </si>
  <si>
    <t>Strojno in ročno rušenje obstoječih betonskih jaškov globine do 1,5m pod nivojem terena. Nalaganje ruševin na tovornjak, odvoz na stalno deponijo, vključno z deponijsko takso.</t>
  </si>
  <si>
    <t>3103</t>
  </si>
  <si>
    <t>Ukinitev obstoječega kanala DN 300 - zaplavitev cevi z betonom. Na odsekih, kjer ni predviden izkop.</t>
  </si>
  <si>
    <t>3104</t>
  </si>
  <si>
    <t>Izdelava obvoda (bypassa) obstoječe mešane javne kanalizacije skladno s potrjenim načrtom za izvedbo. V ceni je zajeta nabava materiala, dobava na gradbišče, izvedba vseh potrebnih del, odstranitev po končani gradnji kanalizacije ter vsa dodatna in zaščitna dela.</t>
  </si>
  <si>
    <t>PRESADITEV DREVES</t>
  </si>
  <si>
    <t xml:space="preserve">OPOMBA: Vse presaditve izvajati na prej pripravljeno sadilno mesto! Vsa presajena drevesa ustrezno zaščititi! Vsa dela izvajati pod nadzorom licenciranega arborista!  </t>
  </si>
  <si>
    <t>3201</t>
  </si>
  <si>
    <t>Presaditev obstoječe drevnine z zahtevno nego (po načrtih in dogovoru z naročnikom, izvedencem za arboristiko in projektantom!) Odkop dreves, presaditev na novo lokacijo po izboru naročnika, nega drevesa. Skupaj z vsemi deli in nego dreves.</t>
  </si>
  <si>
    <t xml:space="preserve"> -	Odkop dreves</t>
  </si>
  <si>
    <t xml:space="preserve"> -	Presaditev na novo lokacijo po izboru naročnika s privezovanjem</t>
  </si>
  <si>
    <t xml:space="preserve"> -	Nega drevesa, z vsemi potrebnimi deli,  dodajanjem hranil in zalivanjem</t>
  </si>
  <si>
    <t>3.3</t>
  </si>
  <si>
    <t>SADITEV DREVES</t>
  </si>
  <si>
    <t xml:space="preserve">	Sadilne jame pri drevesnih in grmovnih sadikah morajo ustrezati najmanj 1,5 kratnemu premeru bale oz. koreninske grude rastline in do globine, ki ustreza višini koreninske grude. 
	KAKOVOST SADIK - Opis kakovostnih zahtev velja po SIST DIN 18916:2019 Uporaba rastlin pri urejanju zelenih površin - Sadike in sajenje, in FLL določilih za sadike iz drevesnic ter določilih OTP. Sadike dreves morajo imeti koreninsko grudo, premer koreninske grude mora biti vsaj 3x obsega debla na koreninskem vratu. Višina in število presajanj v drevesnici določen v popisu sadik! Neobraščeno deblo mora biti do krošnje visoko najmanj 1.5 m, krošnja z vsaj 5 dobro razvitih nastavkov vretenasto izraščajočih mora biti skladna in v primernem razmerju z obsegom debla.</t>
  </si>
  <si>
    <t>3301</t>
  </si>
  <si>
    <t>Izkop sadilne jame v velikosti 80x80x80 cm oz. 1.5 x premer bale in sajenje po SIST DIN 18916</t>
  </si>
  <si>
    <t>3302</t>
  </si>
  <si>
    <t>Priprava rastišča po SIST DIN 18915 toč. 7.7.1 (mešanica kvalitetne zemlje, mivke (kremenčevega peska) in šote v globini 20 - 40 cm)</t>
  </si>
  <si>
    <t>3303</t>
  </si>
  <si>
    <t>Količki, impregnirani, premer 8 cm, dolžina 200 cm (3 na sadiko), povezava z impregniranimi  latami (polokroglicami), vezivo mora dovoljevati nihanje drevesa in slediti rasti v debelino</t>
  </si>
  <si>
    <t>3304</t>
  </si>
  <si>
    <t xml:space="preserve">Dobava, saditev, gnojilo, izdelava zalivalne sklede, zastiranje, zalivanje (50 litrov/sadiko), oskrba  </t>
  </si>
  <si>
    <t>3305</t>
  </si>
  <si>
    <t>Nabava in dovoz sadike Prunus cerasifera ’Nigra’
Kakovost sadik: 4x presajena sadika s koreninsko balo, širina 200-300cm, višina 500-700cm, deblo 35/40 (v primeru če se presajeno drevo posuši)</t>
  </si>
  <si>
    <t>3401</t>
  </si>
  <si>
    <t>Skupaj drugi posegi na terenu</t>
  </si>
  <si>
    <t>4.1</t>
  </si>
  <si>
    <t>4101</t>
  </si>
  <si>
    <t xml:space="preserve">Zavarovanje gradbene jame z razpiranjem z  jeklenimi opaži -sistem z vodili (kot npr. SBH, KRINGS ali podobno). Globina jarka do 5m.  Vključno z vsemi pomožnimi materiali, deli in transporti.                                  </t>
  </si>
  <si>
    <t>4102</t>
  </si>
  <si>
    <t>Vertikalni strojni izkop gradbene jame globine 0-5m, v terenu III. kat. z nakladanjem na kamion.</t>
  </si>
  <si>
    <t>4103</t>
  </si>
  <si>
    <t>Široki strojni izkop jarka, skladno z določili geomehanskega poročila, globine 0-5m, v terenu III. kat. z nakladanjem na kamion.</t>
  </si>
  <si>
    <t>4104</t>
  </si>
  <si>
    <t>Ročni izkop jarka globine 0 - 4 m, z nakladanjem na kamion.</t>
  </si>
  <si>
    <t>4105</t>
  </si>
  <si>
    <t>Ureditev črpalnih jaškov in črpanje talne vode iz gradbene jame pri izvedbi del. OCENA</t>
  </si>
  <si>
    <t>4.2</t>
  </si>
  <si>
    <t>ZASIPI</t>
  </si>
  <si>
    <t xml:space="preserve">4201 </t>
  </si>
  <si>
    <t>Ročno planiranje dna jarka s točnostjo +/- 3 cm po projektiranem padcu.</t>
  </si>
  <si>
    <t xml:space="preserve">4202 </t>
  </si>
  <si>
    <t>Dobava in vgraditev peščenega materiala granulacije 8 do 16 mm za peščeno ležišče cevi (POSTELJICA) s sprotno višinsko kontrolo do predpisane kote dna cevi (10cm + D/10) z komprimacijo do stopnje 97% SPP (standardni Proctorjev preizkus), vključno z nabavo in transportom materiala.</t>
  </si>
  <si>
    <t>4203</t>
  </si>
  <si>
    <t>Dobava in vgraditev peščenega materiala granulacije 8 do 16 mm s komprimacijo, v coni cevovoda v debelini 30 cm nad temenom, s komprimacijo v plasteh po 20 cm, zbitost 95% po proctorju, vključno z nabavo in transportom materiala.</t>
  </si>
  <si>
    <t>4204</t>
  </si>
  <si>
    <t>Nabava, dobava in vgraditev geotekstila za ločilno plast in ovijanje obsipa cevi, natezna trdnost 14 do 16 kN/m2, gostote minimalno 300 g/m2. V ceni so zajeti preklopi in ves potreben pritrdilni material. Potrdi geomehanik!</t>
  </si>
  <si>
    <t>4205</t>
  </si>
  <si>
    <t>Zasip jarka z dovozom novega gramoznega zasipnega materiala  različnih frakcij z utrjevanjem v slojih po 30 cm do 95 % trdnosti po standardnem Proctorjevem postopku; vključno z nabavo in dobavo zasipnega materiala. Upoštevano 50% od celotnega zasipa.</t>
  </si>
  <si>
    <t>4206</t>
  </si>
  <si>
    <t>Zasipavanje jarka z izkopanim materialom, s komprimiranjem v slojih po 30 cm, do 95 % zgoščenosti po standardnem Proctorjevem postopku, vključno z dovozom z začasne deponije. Zasipni material mora potrditi geomehanik. Upoštevano 50% od celotnega zasipa.</t>
  </si>
  <si>
    <t>TRANSPORTI, DEPONIJA</t>
  </si>
  <si>
    <t>4301</t>
  </si>
  <si>
    <t>Odvoz odkopanega materiala s kamionom na trajno gradbeno deponijo, vključno s stroški deponije.</t>
  </si>
  <si>
    <t>4302</t>
  </si>
  <si>
    <t>Odvoz odkopanega materiala s kamionom na začasno gradbeno deponijo.</t>
  </si>
  <si>
    <t>4401</t>
  </si>
  <si>
    <t>Skupaj zemeljska dela</t>
  </si>
  <si>
    <t>5.1</t>
  </si>
  <si>
    <t>CEVI</t>
  </si>
  <si>
    <t>5101</t>
  </si>
  <si>
    <t>Nabava, dobava in montaža kanalizacijskih cevi DN 300 mm iz armiranega poliestra (GRP) izdelane po SIST EN 14364: 2013, nazivne togosti SN 10.000 N/m2, kompletno z potrebnimi spojkami. Cev ima na eni strani montirano spojko iz poliestra z EPDM tesnilom. Spoj (tesnilo) mora biti zaradi zagotovitve kvalitete spoja preizkušen skupaj s cevmi (certifikat). Notranji zaščitni sloj cevi iz čistega poliestra, brez polnila in ojačitve, mora imeti minimalno debelino 1,0 mm s ciljem doseganja tesnosti, kemijske in abrazijske obstojnosti in odpornosti na obrus pri visokotlačnem čiščenju. Vključen je tudi prevoz in prenos kanalizacijskih cevi iz deponije do mesta vgradnje.</t>
  </si>
  <si>
    <t>5201</t>
  </si>
  <si>
    <t>Nabava, dobava in montaža revizijskih jaškov iz armiranega poliestra po SIST EN 14364, min. SN 5.000 N/m2, komplet z izdelano muldo in priključnimi cevmi (vtok, Iztok).  Premer jaška 1000mm, globina  3 - 5m, za priključno cev GRP DN300. Minimalna debelina sten revizijskega jaška je 15mm. Jaški morajo biti izdelani po enaki tehnologiji kot kanalizacijske cevi. Vgradnja po detajlu.</t>
  </si>
  <si>
    <t>5202</t>
  </si>
  <si>
    <t>Dobava in vgradnja LTŽ pokrova fi 600mm, skladno s SIST EN 124-1:2015 D 400 kN, kjer je predviden promet s težkimi vozili ali vzdrževanje 30T. Pokrov izveden na zaklep brez odprtin. Kot npr. tip: Norinco, PAM ali enakovredno. Skupaj z razbremenilno AB ploščo za montažo na cev DN 1000 mm, ter vsemi potrebnimi deli in materiali. Vključno z AB vencem za vgradnjo LTŽ pokrova ter  dobavo  in vgrajevanjem betona C16/20 in vso potrebno armaturo za betoniranje pete revizijskih jaškov.</t>
  </si>
  <si>
    <t>Dobava in vgradnja pokrova s polnilom iz tlaka 600/600mm iz nerjevečega materiala AISI 316, s tečaji in plinsko vzmetjo za pomoč pri odpiranju. Kot npr. tip: ACO UNIFACE ASSIST SS ali enakovredno. Skupaj z razbremenilno AB ploščo za montažo na cev DN 1000 mm, ter vsemi potrebnimi deli in materiali. Vključno z AB vencem za vgradnjo LTŽ pokrova ter  dobavo  in vgrajevanjem betona C16/20 in vso potrebno armaturo za betoniranje pete revizijskih jaškov.</t>
  </si>
  <si>
    <t>PRIKLJUČKI</t>
  </si>
  <si>
    <t>5301</t>
  </si>
  <si>
    <t>Izvedba priklopa javnega kanala GRP DN 300 na obstoječi betonski jašek, z vgradnjo zidnega nastavka in zatesnitvijo stika ter z vsemi pomožnimi deli, materiali ter prenosi. Po detajlu</t>
  </si>
  <si>
    <t>Hišni priključki za kanalizacijo za komunalno odpadno vodo</t>
  </si>
  <si>
    <t>5302</t>
  </si>
  <si>
    <t>Izdelava direktnega priključka na javnem kanalu GRP DN 300, s prefabriciranim sedlastim nastavkom  DN 300/160-45° in lokom PVC DN 160-45°, polno obbetonirano z betonom C16/20, po detajlu</t>
  </si>
  <si>
    <t>5303</t>
  </si>
  <si>
    <t>Izdelava direktnega priključka na javnem kanalu GRP DN 300, s prefabriciranim sedlastim nastavkom  DN 300/200-45° in lokom PVC DN 200-45°, polno obbetonirano z betonom C16/20, po detajlu</t>
  </si>
  <si>
    <t>5304</t>
  </si>
  <si>
    <t>Izdelava direktnega priključka z vpadnim jaškom na javnem kanalu GRP DN 300, s prefabriciranim sedlastim nastavkom  DN 300/200-45° in lokom PVC DN 200-45°, polno obbetonirano z betonom C16/20, po detajlu</t>
  </si>
  <si>
    <t>5305</t>
  </si>
  <si>
    <t>Izdelava direktnega priključka v nov poliesterski jašek, priključna cev PVC DN 200 mm, polno obbetonirano, po detajlu</t>
  </si>
  <si>
    <t>5.4</t>
  </si>
  <si>
    <t>PREGLED</t>
  </si>
  <si>
    <t>5401</t>
  </si>
  <si>
    <t>Čiščenje kanala pred izvedbo preizkusa tesnosti.</t>
  </si>
  <si>
    <t>5402</t>
  </si>
  <si>
    <t>Preizkus tesnosti kanala po standardu SIST EN 1610  - gravitacijski kanal. Vključno z vsemi dodatnimi in zaščitnimi deli.</t>
  </si>
  <si>
    <t>5403</t>
  </si>
  <si>
    <t>Pregled in snemanje s TV kamero vseh gravitacijskih kanalizacijskih cevi,  jaškov in vseh cevnih odsekov. Snemanje kanala po standardu SIST EN 13508-2:2003 in skladno z nemškimi smernicami ATV-M 143-2.</t>
  </si>
  <si>
    <t>5.5</t>
  </si>
  <si>
    <t>KRIŽANJA</t>
  </si>
  <si>
    <t>5501</t>
  </si>
  <si>
    <t>Izvedba križanja z obstoječim vodovodom v skladu z navodili upravljavca komunalnega voda</t>
  </si>
  <si>
    <t>5502</t>
  </si>
  <si>
    <t>Izvedba križanja z obstoječim plinovodom v skladu z navodili upravljavca komunalnega voda</t>
  </si>
  <si>
    <t>5503</t>
  </si>
  <si>
    <t>Izvedba križanja z obstoječim vročevodom v skladu z navodili upravljavca komunalnega voda</t>
  </si>
  <si>
    <t>5504</t>
  </si>
  <si>
    <t>Izvedba križanja z obstoječim podzemnim elektro vodom v skladu z navodili upravljavca komunalnega voda</t>
  </si>
  <si>
    <t>5505</t>
  </si>
  <si>
    <t>Izvedba križanja z obstoječim podzemnim telekomunikacijskim vodom v skladu z navodili upravljavca komunalnega voda</t>
  </si>
  <si>
    <t>5601</t>
  </si>
  <si>
    <t>Skupaj kanalizacijska dela</t>
  </si>
  <si>
    <t>NAVEZAVE ZA HIŠNE PRIKLJUČKE (ocena)</t>
  </si>
  <si>
    <t>OPOMBA: Zaradi obnove kanala K se predvidi obnova vseh odcepov hišnih priključkov, ki so tangirani z izgradnjo kanala, v kolikor je kateri od prključkov v dobrem stanju ni potreben obnove. Novi cestni požiralniki se odvajajo v ponikovalnice - niso predmet tega načrta!</t>
  </si>
  <si>
    <t>6001</t>
  </si>
  <si>
    <t xml:space="preserve">Izdelava odcepov za hišne priključke na proj. kanal, odcepi iz PVC cevi SN8, po standardu EN1401-1 . Vključno z z izkopom globine 0-3 m1, v terenu III ktg. in varovanjem gradbene jame, nakladanjem in odvozom na stalno deponijo, skupaj s stroški deponije. Vključno s  planiranjem in utrjevanjem dna jarka,nabavo, dobavo in vgradnjo betona za izdelavo posteljice in obbetoniranjem cevi ter zasipom do kote terena (po detajlu). Posteljica in obsip se ob potrditvi geomehanika in projektanta priključka lahko izvede tudi iz peščenega materiala. Nabava, dobava in vgradnja novega zasipnega materiala. Vključno s črpanjem vode iz gradbene jame. Vključno z nabavo in položitvijo PVC cevi (z vsemi koleni in fazonskimi kosi). Vključno z vzpostavitvijo prvotnega stanja. Pri izdelavi hišnega priključka so vključena vsa režijska dela, zakoličba, postavitev profilov, rezanje asfalta, rušenje asfalta, odstranjevanje tlakovcev, robnikov, izkop, križanje z obstoječimi komunalnimi vodi in ostala dela v povezavi s hišnimi priključki. Izvede se ureditev in vsi potrebni ukrepi pri križanju s komunalno infrastrukturo skladno z navodili upravljavcev. Vključno z izdelavo geodetskega posnetka v skladu z zahtevami upravljavca kanalizacijskega omrežja. </t>
  </si>
  <si>
    <t>DN 160</t>
  </si>
  <si>
    <t>DN 250</t>
  </si>
  <si>
    <t>6002</t>
  </si>
  <si>
    <t>Izgradnja kanalov iz PVC cevi SN8, za priklop peskolovov objektov, skupaj z vsemi potrebnimi fazonskimi kosi. Vezna kanalizacija se obbetonira s pustim betonom (C16/20). V ceni zajeta vsa pomožna dela (izkop, zasip), materiali in prenosi.</t>
  </si>
  <si>
    <t>DN 200</t>
  </si>
  <si>
    <t>6003</t>
  </si>
  <si>
    <t>Dobava peskolovov iz armiranega poliestra  po SIST EN 14 364: 2013. Komplet z  AB vencem in pokrovom 500/500 mm iz nerjevečega materiala s polnilom iz tlaka,  nosilnost vsaj B125 kN. Premer peskolova 600mm za priključno cev DN200mm globine peskolova 1,2m in navezava obstoječe cevi.</t>
  </si>
  <si>
    <t>6004</t>
  </si>
  <si>
    <t>Dobava revizijskih jaškov iz armiranega poliestra  po SIST EN 14 364: 2013, komplet z izdelano muldo. Komplet z razbremenilno ploščo za pokrov, AB vencem in pokrovom 600/600 mm iz nerjevečega materiala s polnilom iz tlaka,  nosilnost vsaj C250 kN. Premer jaška 800mm za priključno cev DN160-200mm do globine jaška 1,3m in navezava obstoječe cevi.</t>
  </si>
  <si>
    <t>6005</t>
  </si>
  <si>
    <t>Dobava revizijskih jaškov iz armiranega poliestra  po SIST EN 14 364: 2013, komplet z izdelano muldo. Komplet z razbremenilno ploščo za pokrov, AB vencem in pokrovom 600/600 mm iz nerjevečega materiala s polnilom iz tlaka,  nosilnost vsaj C250 kN. Premer jaška 1000mm za priključno cev DN160-200mm od globine jaška 1,3m do 3,0m in navezava obstoječe</t>
  </si>
  <si>
    <t>6006</t>
  </si>
  <si>
    <t>Dodatek za izvedbo kaskade na jašku iz PVC cevi DN200 na kanalu PVC DN200;  komplet s priključnimi cevmi, fazonskimi kosi in betonom; po detajlu</t>
  </si>
  <si>
    <t>6007</t>
  </si>
  <si>
    <t>Izvedba navezave obstoječe BC cevi DN160-200 na novo cev PVC 160-200, z laminiranjem na licu mesta in z vsemi pomožnimi deli, materiali ter prenosi. Po detajlu</t>
  </si>
  <si>
    <t>6008</t>
  </si>
  <si>
    <t>Pred obnovo hišnih priključkov je potrebno obstoječe interne kanale pregledati in posneti s TV kamero. Snemanje kanala po standardu SIST EN 13508-2:2003 in skladno z nemškimi smernicami ATV-M 143-2.</t>
  </si>
  <si>
    <t>6101</t>
  </si>
  <si>
    <t>Skupaj navezava na hišne priključke</t>
  </si>
  <si>
    <t>D. SPL. - SPLOŠNI STROŠKI IN TUJE STORITVE PRI OBNOVI VODOVODA</t>
  </si>
  <si>
    <r>
      <rPr>
        <b/>
        <sz val="10"/>
        <rFont val="Arial CE"/>
        <charset val="238"/>
      </rPr>
      <t xml:space="preserve">Pri izdelavi ponudbe upoštevati sočasno obnovo infrastrukture na območju obdelave in delilnik stroškov, ki ga pripravijo investitorji! </t>
    </r>
    <r>
      <rPr>
        <sz val="10"/>
        <rFont val="Arial CE"/>
        <charset val="238"/>
      </rPr>
      <t xml:space="preserve">
</t>
    </r>
  </si>
  <si>
    <t>znesek</t>
  </si>
  <si>
    <t>SPL.</t>
  </si>
  <si>
    <t>SPLOŠNI STROŠKI IN TUJE STORITVE (ZA JAVNI VODOVOD )</t>
  </si>
  <si>
    <t>Opis postavke:</t>
  </si>
  <si>
    <t>enota</t>
  </si>
  <si>
    <t>količina</t>
  </si>
  <si>
    <t>cena</t>
  </si>
  <si>
    <t>SPL.1</t>
  </si>
  <si>
    <t>Izdelava geodetskega posnetka v papirnati (4x) in elektronski obliki skladno z internimi tehničnimi normativi za izvajanje del v katastru JP Vodovod -Kanalizacija Snaga d.o.o. in vris v kataster GJI. Ter pridobitev potrdila o vrisu v kataster.</t>
  </si>
  <si>
    <t/>
  </si>
  <si>
    <t xml:space="preserve"> - javni vodovod  m - KOMPLET</t>
  </si>
  <si>
    <t>SPL.2</t>
  </si>
  <si>
    <t>Izmera, obdelava in priprava digitalnih podatkov (atributiranje, digitalna skica,…) priključkov, skladno z internimi tehničnimi normativi upravljalca vodovodnega omrežja. 
KOMPLET (vodovodni priključki za obstoječe stavbe - OCENA). Obračun po dejanskem številu priključkov.</t>
  </si>
  <si>
    <t>- priključki na obnovljen vodovod</t>
  </si>
  <si>
    <t>SPL.3</t>
  </si>
  <si>
    <t>Izdelava geodetskega načrta novega stanja zemljišča po končani gradnji; za vodovod. 
Upoštevati delilnik stroškov med investitorji!</t>
  </si>
  <si>
    <t>SPL.4</t>
  </si>
  <si>
    <t>Izdelava dokumentacije izvedenih del (PID) v skladu s Pravilnikom o podrobnejši vsebini dokumentacije in obrazcih, povezanih z graditvijo objektov in dopolnitvami, ter po zahtevah bodočega upravljalca (4 × v projektni obliki, 1 × v elektronski obliki).  KOMPLET</t>
  </si>
  <si>
    <t>SPL.5</t>
  </si>
  <si>
    <t>Izdelava Dokazila o zanesljivosti objekta v skladu s Pravilnikom o podrobnejši vsebini dokumentacije in obrazcih, povezanih z graditvijo objektov in dopolnitvami, ter po zahtevah bodočega upravljalca (4 × v projektni obliki, 1 × v elektronski obliki).  KOMPLET</t>
  </si>
  <si>
    <t>SPL.6</t>
  </si>
  <si>
    <t>Obveščanje o prekinitvah oskrbe z vodo prizadetih porabnikov v času gradnje. KOMPLET</t>
  </si>
  <si>
    <t>SPL.7</t>
  </si>
  <si>
    <t>Zakoličba obstoječih komunalnih vodov s strani predstavnikov prizadetih komunalnih organizacij. (KANALIZACIJA, VODOVOD, TELEKOMUNIKACIJE, ELEKTRIKA do 110kV , VROČEVOD,.......) posebej za vsako skupino komunalnih vodov.</t>
  </si>
  <si>
    <t xml:space="preserve"> - KANALIZACIJA</t>
  </si>
  <si>
    <t xml:space="preserve"> - VODOVOD</t>
  </si>
  <si>
    <t xml:space="preserve"> - PLINOVOD</t>
  </si>
  <si>
    <t xml:space="preserve"> - VROČEVOD</t>
  </si>
  <si>
    <t xml:space="preserve"> - ELEKTRIKA do 110kV </t>
  </si>
  <si>
    <t xml:space="preserve"> - ELEKTRONSKE KOMUNIKACIJE (Telekom, Telemach)</t>
  </si>
  <si>
    <t>SPL.8</t>
  </si>
  <si>
    <t>Strokovni nadzor prizadetih soglasodajalcev zaradi posega v varovalni pas komunalnega voda in nadzor upravljalcev tangiranih komunalnih vodov v času gradnje. Glej zbirno karto komunalnih vodov in vzdolžni profil vodovoda. Obračun po dejanskih stroških.</t>
  </si>
  <si>
    <t xml:space="preserve"> - VODOVOD (tudi nadzor kvalitete upravljalca vodovoda)</t>
  </si>
  <si>
    <t xml:space="preserve"> - ELEKTRIKA do 110kV</t>
  </si>
  <si>
    <t>SPL.10</t>
  </si>
  <si>
    <t>Strokovni nadzor prizadetih soglasodajalcev zaradi posega v varovano območje prometnih površin.
Obračun po dejanskih stroških.</t>
  </si>
  <si>
    <t xml:space="preserve"> - občinska cesta</t>
  </si>
  <si>
    <t>SPL.11</t>
  </si>
  <si>
    <t>Projektantski nadzor na gradbišču v času izvedbe. KOMPLET (javni vodovod)</t>
  </si>
  <si>
    <t>SPL.12</t>
  </si>
  <si>
    <t>Geološki ogled terena pred pričetkom gradnje in izdelava poročila z ukrepi, ki so potrebni med in po gradnji, da se zmanjša vpliv gradnje:</t>
  </si>
  <si>
    <t xml:space="preserve"> - pri gradnji vodovoda</t>
  </si>
  <si>
    <t>SPL.13</t>
  </si>
  <si>
    <t>Geološko geomehanski nadzor s strani geomehanika v času gradnje. Vključno z vsemi potrebnimi meritvami, nosilnosti, trdnosti,…..
Obračun po dejanskih stroških.</t>
  </si>
  <si>
    <t xml:space="preserve"> - pri gradnji vodovoda </t>
  </si>
  <si>
    <t>SPL. 14</t>
  </si>
  <si>
    <t>Izdelava varnostnega načrta za zagotavljanje varnosti in zdravja pri delu na gradbišču skladno s predpisi, ki obravnavajo to področje (Uredba o zagotavljanju varnosti in zdravja pri delu na začasnih in premičnih gradbiščih (Ur.list RS št. 83/05 in spremembe) in drugi ukrepi za VZD, ki sledijo iz ZVZD-1.
Upoštevati delilnik stroškov, ki ga pripravijo investitorji!</t>
  </si>
  <si>
    <t>- ZA VODOVOD</t>
  </si>
  <si>
    <t>SPL. 15</t>
  </si>
  <si>
    <t>Označitev gradbišča z izdelavo in postavitvijo obvestilne table na gradbišču (skladno z Gradbenim zakonom in dopolnitvami, Pravilnikom o gradbiščih ter navodili Ministrstva), vključno z odstranitvijo.
Upoštevati delilnik stroškov, ki ga pripravijo investitorji!</t>
  </si>
  <si>
    <t>SPL. 16</t>
  </si>
  <si>
    <t>Stroški izdelave elaborata o ravnanju z odpadki, ki nastanejo pri gradbenih delih, s končnim poročilom in zahtevano dokumentacijo v skladu z Uredbo o ravnanju z odpadki, ki nastanejo pri gradbenih delih oziroma drugimi predpisi za to področje.
Upoštevati delilnik stroškov, ki ga pripravijo investitorji!</t>
  </si>
  <si>
    <t>SPL. 17</t>
  </si>
  <si>
    <t>Koordinacija za varnost in zdravje pri delu na gradbišču v skladu s predpisi, ki obravnavajo to področje (Uredba o zagotavljanju varnosti in zdravja pri delu na začasnih in premičnih gradbiščih), vključno z vodenjem knjige ukrepov.  
Upoštevati delilnik stroškov, ki ga pripravijo investitorji!</t>
  </si>
  <si>
    <t>SPL. 19</t>
  </si>
  <si>
    <t>SKUPAJ SPLOŠNI STROŠKI (vodovod):</t>
  </si>
  <si>
    <t>A1.1 JAVNI VODOVOD "V1" v Čufarjevi ulici na odseku od križišča s Kotnikovo ulico na vzhodu ter Resljevo cesto na zahodu (NL DN100; 162,95m)</t>
  </si>
  <si>
    <t>Vodovod "V1" -  162,95m</t>
  </si>
  <si>
    <t>1.1.</t>
  </si>
  <si>
    <t>PREDDELA VODOVOD V1 po javni cesti (SKUPAJ)</t>
  </si>
  <si>
    <t>1.2.</t>
  </si>
  <si>
    <t>GRADBENA DELA VODOVOD V1 po javni cesti (SKUPAJ)</t>
  </si>
  <si>
    <t>2.1.</t>
  </si>
  <si>
    <t>MONTAŽNA DELA VODOVOD V1 po javni cesti (SKUPAJ)</t>
  </si>
  <si>
    <t>3.1.</t>
  </si>
  <si>
    <t>VODOVODNI MATERIAL VODOVOD V1 po javni cesti (SKUPAJ)</t>
  </si>
  <si>
    <t>SKUPAJ 1.1.+1.2.+2.1.+3.1. (brez DDV)</t>
  </si>
  <si>
    <t xml:space="preserve">A1.2 VODOVODNI PROVIZORIJ ob obnovi vodovoda </t>
  </si>
  <si>
    <t>PREDDELA IN GRADBENA DELA - provizorij (skupaj)</t>
  </si>
  <si>
    <t>MONTAŽNA DELA  - provizorij (skupaj)</t>
  </si>
  <si>
    <t>VODOVODNI MATERIAL - provizorij (skupaj)</t>
  </si>
  <si>
    <t>provizorij</t>
  </si>
  <si>
    <t>SKUPAJ 1.1.+2.1+3.1 (brez DDV)</t>
  </si>
  <si>
    <t>A1.3(**)</t>
  </si>
  <si>
    <t>OBNOVA CESTIŠČA - Ni predmet tega načrta (Po načrtu ceste)</t>
  </si>
  <si>
    <t>SKUPAJ VODOVOD V1 po javni cesti (javni del)</t>
  </si>
  <si>
    <t>A1.1. + A1.2. + A1.3. (brez DDV)</t>
  </si>
  <si>
    <t>22% DDV</t>
  </si>
  <si>
    <t>A1.1  +  A1.2. + A1.3.  (z DDV)</t>
  </si>
  <si>
    <t>A1.1. JAVNI VODOVOD V1 po javni cesti</t>
  </si>
  <si>
    <t xml:space="preserve">Opombe: 
PRI VSEH DELIH UPOŠTEVATI NAVODILA KOORDINATORJA ZA ZDRAVJE IN VARNOST PRI DELU TER VARNOSTNI NAČRT.
</t>
  </si>
  <si>
    <t>1. - PREDDELA IN GRADBENA DELA (vodovod V1 po javni cesti)</t>
  </si>
  <si>
    <t>V NAČRTU VODOVODA UPOŠTEVANI IZKOPI IN ZASIPI OD NIVELETE TERENA (+0,00).
Vsa varovanja, zaščite, prestavitve,... drugih obstoječih komunalnih vodov na območju posega se izvedejo po navodilih in pod nadzorom upravljalcev teh vodov. Obračun v zvezi s prestavitvami se izvede po dejanskih količinah z vpisom v gradbenih knjigah.
IZKOPAN MATERIAL SE LAHKO ZA ZASIP UPORABI LE PO ODOBRITVI GEOTEHNIČNEGA NADZORA!
PRI VSEH IZKOPIH IN ZASIPIH JE POTREBNO FAKTOR RAZRAHLJIVOSTI (RAZSUTJA) UPOŠTEVATI V CENI NA ENOTO!
(**) V načrtu ni upoštevana rušitev in ponovna vzpostavitev ceste v prvotno stanje. Ureditev ceste je upoštevana v samostojnem projektu »Rekonstrukcija Čufarjeve ulice« št. BR 118/21-PZI, maj 2021, ki ga je izdelalo podjetje Krajinaris d.o.o iz Ljubljane;  Stroški zapore ceste in elaborat zapore je upoštevan v projektu ceste!</t>
  </si>
  <si>
    <t>PREDDELA IN GRADBENA DELA za vodovod 
V1 po javni cesti (SKUPAJ)</t>
  </si>
  <si>
    <t>PREDDELA za javni vodovod V1 po javni cesti</t>
  </si>
  <si>
    <t>1.1.1.</t>
  </si>
  <si>
    <t xml:space="preserve">Priprava, ograditev, zavarovanje in ureditev gradbišča v skladu z načrtom organizacije gradbišča in varnostnim načrtom.Vključno s postavitvijo začasnih gradbiščnih objektov in opreme, zagotovitvijo dostopa do javne ceste in začasnih priključkov gradbišča za preskrbo z vodo in elektriko.
Komplet za gradnjo vodovoda V1 po javni cesti
</t>
  </si>
  <si>
    <t>1.1.4.</t>
  </si>
  <si>
    <t>Vzpostavitev gradbišča v prvotno stanje po končanih delih. Odstranitev začasnih objektov, signalizacije, začasne deponije,… Ponovna vzpostavitev odstranjenih mejnikov,… 
Komplet za gradnjo vodovoda V1 po javni cesti</t>
  </si>
  <si>
    <t xml:space="preserve"> 1.1.5. </t>
  </si>
  <si>
    <t xml:space="preserve">Zakoličba osi cevovoda z zavarovanjem osi, oznako horizontalnih in vertikalnih lomov, oznako vozlišč, odcepov in zakoličba mesta prevezave na obstoječi cevovod. </t>
  </si>
  <si>
    <t>1.1.7.</t>
  </si>
  <si>
    <t>Postavitev gradbenih profilov na vzpostavljeno os trase cevovoda ter določitev nivoja za merjenje globine izkopa in polaganje cevovoda</t>
  </si>
  <si>
    <t>1.1.125.</t>
  </si>
  <si>
    <t>Prečno zavarovanje obstoječih komunalnih vodov v času gradnje pri polaganju vodovoda pod obst. komunalnimi vodi. Podpiranje z lesenimi gredami, podbetoniranje in obbetoniranje obstoječih komunalnih vodov, … , po navodilih upravljalca kom voda, ki ga vodovod prečka.</t>
  </si>
  <si>
    <t xml:space="preserve"> - obstoječ vodovod</t>
  </si>
  <si>
    <t xml:space="preserve"> - obstoječ vod el. komunikacij </t>
  </si>
  <si>
    <t xml:space="preserve"> - obstoječ elektro vod</t>
  </si>
  <si>
    <t xml:space="preserve"> - obstoječ plinovod</t>
  </si>
  <si>
    <t xml:space="preserve"> - obstoječ vročevod</t>
  </si>
  <si>
    <t xml:space="preserve"> - obstoječa kanalizacija</t>
  </si>
  <si>
    <t>1.1.140.</t>
  </si>
  <si>
    <t xml:space="preserve">Črpanje vode iz gradbene jame v času gradnje. 
Do 5 l/s. Obračun po dejanskih stroških.
</t>
  </si>
  <si>
    <t>1.1.190.</t>
  </si>
  <si>
    <t>Izdelava provizornih dostopov do stavb preko izkopanih jarkov, iz plohov debeline 5 cm z ograjo (prenosljivi), ki se lahko na gradbišču uporabijo večkrat. 
Za gradnjo vodovoda V1 po javni cesti</t>
  </si>
  <si>
    <t>1.1.200.</t>
  </si>
  <si>
    <t>Stroški vzdrževanja prekopanih javnih površin v času gradnje vodovoda (polivanje - protiprašna zaščita, dosip - udarne jame, planiranje. Vključno z dobavo materiala in delom.
Za gradnjo vodovoda V1 po javni cesti</t>
  </si>
  <si>
    <r>
      <t>m</t>
    </r>
    <r>
      <rPr>
        <vertAlign val="superscript"/>
        <sz val="10"/>
        <rFont val="Arial CE"/>
        <charset val="238"/>
      </rPr>
      <t>2</t>
    </r>
  </si>
  <si>
    <t>1.1.300.</t>
  </si>
  <si>
    <t>Nepredvidena dela (% preddel).</t>
  </si>
  <si>
    <t>PREDDELA za javni vodovod V1 po javni cesti (SKUPAJ)</t>
  </si>
  <si>
    <t>GRADBENA DELA za javni vodovod V1 po javni cesti</t>
  </si>
  <si>
    <t>Upoštevano, da se skoraj na celotni trasi obnove vodovoda izvaja širok izkop kotom 63°.
Upoštevano, da se 50% izkopanega kamnitega materiala lahko uporabi za zasip jarka.
OCENA, vgradnja le ob potrditvi geomehanskega nadzora</t>
  </si>
  <si>
    <t>1.2.6.</t>
  </si>
  <si>
    <t xml:space="preserve">Širok (63°) strojni izkop jarka med ovirami globine do 2,5m z nakladanjem na kamion. Širina dna izkopa je DN+40 cm oz. min 60 cm. </t>
  </si>
  <si>
    <t xml:space="preserve"> - III. Kategorija kamnine (ocena 95%)</t>
  </si>
  <si>
    <r>
      <t>m</t>
    </r>
    <r>
      <rPr>
        <vertAlign val="superscript"/>
        <sz val="10"/>
        <rFont val="Arial CE"/>
        <charset val="238"/>
      </rPr>
      <t>3</t>
    </r>
  </si>
  <si>
    <t xml:space="preserve"> - IV. Kategorija kamnine (ocena 5%)</t>
  </si>
  <si>
    <t>1.2.7.</t>
  </si>
  <si>
    <t xml:space="preserve">Varovan (90°) strojni izkop jarka med ovirami globine do 2,5 m z nakladanjem na kamion. Varovanje s sistemskimi opaži kot npr. Krings KVL. Širina izkopa je 110cm. </t>
  </si>
  <si>
    <t xml:space="preserve"> - III. Kategorija kamnine</t>
  </si>
  <si>
    <r>
      <rPr>
        <sz val="10"/>
        <rFont val="Arial CE"/>
        <charset val="238"/>
      </rPr>
      <t>m</t>
    </r>
    <r>
      <rPr>
        <vertAlign val="superscript"/>
        <sz val="10"/>
        <rFont val="Arial CE"/>
        <charset val="238"/>
      </rPr>
      <t>3</t>
    </r>
  </si>
  <si>
    <t>1.2.25.</t>
  </si>
  <si>
    <t xml:space="preserve">Dodatni strojno - ročni širok izkop v kamnini III. kat. na mestih izvedbe prevezav po izvedbi dezinfekcije, odkopov zaradi postavitve novih armatur na končno niveleto, blindiranj, odstranitev obst. armatur,..... 
Z odlaganjem ob robu jarka, ter zasipom jame z utrjevanjem po plasteh in vzpostavitvijo v prvotno stanje po demontaži. 
</t>
  </si>
  <si>
    <t>1.2.40.</t>
  </si>
  <si>
    <t>Doplačilo za ročni izkop jarka (ocena %) globine do 1,5 m v  kamnini III. kategorije z odmetavanjem izkopanega materiala ob rob jarka.</t>
  </si>
  <si>
    <t>1.2.50.</t>
  </si>
  <si>
    <t xml:space="preserve">Ročno planiranje dna jarka s točnostjo do 3 cm v projektiranem padcu.
</t>
  </si>
  <si>
    <t>1.2.150.</t>
  </si>
  <si>
    <t>Nabava, dobava in vgraditev stabilizirane netkane ločilne geotekstilije iz 100% polipropilenskih neskončnih vlaken - ovoj posteljice in obsipa cevi po navodilih proizvajalca. 
Minimalne zahteve:
natezna trdnost prečno/vzd. &gt;12 kN/m, 
raztezek pri porušitvi &gt; 30 % (oboje po SIST EN ISO 10319), 
prebodna trdnost CBR &gt; 2000 N (po SIST EN ISO 12236),
karakteristična velikost por 0,05 mm &lt; O90 &lt; 0,5 (po SIST EN ISO 12956). Material mora imeti CE oznako in izjavo o skladnosti. 3-4 m2/m' Vgradnja po navodilih geomehanika. Obračun po dejanskih stroških.</t>
  </si>
  <si>
    <t>1.2.156.</t>
  </si>
  <si>
    <r>
      <t>Nabava, dobava in vgraditev filtrske geotekstilije za ovoj drenaže odzračevalnih garnitur in hidrantov po navodilih proizvajalca. Minimalne zahteve:
natezna trdnosti prečno/vzdolžno &gt; 8 kN/m, 
raztezek pri porušitvi min. 30 % (oboje po SIST EN ISO 10319), prebodna trdnost CBR &gt; 1500 N (po SIST EN ISO 12236), karakteristična velikost por 0,05 mm &lt; O</t>
    </r>
    <r>
      <rPr>
        <vertAlign val="subscript"/>
        <sz val="10"/>
        <rFont val="Arial CE"/>
        <charset val="238"/>
      </rPr>
      <t>90</t>
    </r>
    <r>
      <rPr>
        <sz val="10"/>
        <rFont val="Arial CE"/>
        <charset val="238"/>
      </rPr>
      <t xml:space="preserve"> &lt; 0,2 (po SIST EN ISO 12956), indeks hitrosti 0,003 m/s in koeficient prepustnosti pri 20kPA &gt; 10k</t>
    </r>
    <r>
      <rPr>
        <vertAlign val="subscript"/>
        <sz val="10"/>
        <rFont val="Arial CE"/>
        <charset val="238"/>
      </rPr>
      <t>zemljine</t>
    </r>
    <r>
      <rPr>
        <sz val="10"/>
        <rFont val="Arial CE"/>
        <charset val="238"/>
      </rPr>
      <t xml:space="preserve">
Material mora imeti CE oznako in izjavo o skladnosti. Obračun za m</t>
    </r>
    <r>
      <rPr>
        <vertAlign val="superscript"/>
        <sz val="10"/>
        <rFont val="Arial CE"/>
        <charset val="238"/>
      </rPr>
      <t>2</t>
    </r>
    <r>
      <rPr>
        <sz val="10"/>
        <rFont val="Arial CE"/>
        <charset val="238"/>
      </rPr>
      <t>. 6 m</t>
    </r>
    <r>
      <rPr>
        <vertAlign val="superscript"/>
        <sz val="10"/>
        <rFont val="Arial CE"/>
        <charset val="238"/>
      </rPr>
      <t>2</t>
    </r>
    <r>
      <rPr>
        <sz val="10"/>
        <rFont val="Arial CE"/>
        <charset val="238"/>
      </rPr>
      <t xml:space="preserve">/kos
</t>
    </r>
  </si>
  <si>
    <t>1.2.160.</t>
  </si>
  <si>
    <t xml:space="preserve">Nabava, dobava in vgradnja peščenih in kamnitih agregatov za zasip jarkov s planiranjem in utrjevanjem v plasteh (do 30 cm) do potrebne zbitosti. Vključno s prevozom do gradbišča (do 25km). </t>
  </si>
  <si>
    <t xml:space="preserve"> - pesek 0-4 mm za zasip odkopanih obstoječih komunalnih vodov na mestih križanj s projektiranim vodom (po navodilih upravljalca), ročna vgradnja. </t>
  </si>
  <si>
    <t xml:space="preserve"> - kamniti material 0-16 mm za izdelavo posteljice in obsipa cevi (po DVGW-W 400-2) vključno s strojnim utrjevanjem (do 95 % po standardnem Proctorjevem postopku).  Na območju javne ceste</t>
  </si>
  <si>
    <r>
      <t xml:space="preserve"> - drobljenec 5/32 za obsip hidrantov in zračnikov (2m</t>
    </r>
    <r>
      <rPr>
        <vertAlign val="superscript"/>
        <sz val="10"/>
        <rFont val="Arial CE"/>
        <charset val="238"/>
      </rPr>
      <t>3</t>
    </r>
    <r>
      <rPr>
        <sz val="10"/>
        <rFont val="Arial CE"/>
        <charset val="238"/>
      </rPr>
      <t>/kos - s strojnim utrjevanjem po plasteh do 30 cm (95 - 98 %, odvisno od globine po Proctorjevem postopku).</t>
    </r>
  </si>
  <si>
    <t xml:space="preserve"> - nov nasipni kamniti material 0-125 mm za zasip jarka
 s strojnim utrjevanjem po slojih do 30 cm (95% - 98%, odvisno od globine po Proctorjevem postopku oz. po TSC 06.100:2003); nosilnost planuma Evd&gt;40 MN/m2 oz. po projektu ureditve ceste. OCENA 50% izkopanega materiala </t>
  </si>
  <si>
    <t>1.2.166.</t>
  </si>
  <si>
    <t xml:space="preserve">Strojni in ročni zasip z dobrim izkopanim kamnitim materialom z utrjevanjem po plasteh do 30 cm po SPP  (95% - 98%, odvisno od globine po Proctorjevem postopku oz. po TSC 06.100:2003); nosilnost planuma Evd&gt;40 MN/m2 oz. po projektu ureditve ceste.
OCENA 50% izkopanega materiala </t>
  </si>
  <si>
    <t>1.2.194.</t>
  </si>
  <si>
    <t>Transport dobrega izkopanega materiala (ocena 50%) na začasno deponijo (do 5km) Vključno z razkladanjem, razgrinjanjem, premetavanjem  in ponovnim nakladanjem na kamion.
- od gradbenega jarka do začasne deponije pri izkopu</t>
  </si>
  <si>
    <t>- od začasne deponije do jarka pri zasipu</t>
  </si>
  <si>
    <t>1.2.195.</t>
  </si>
  <si>
    <t>Transport (prevoz) viška materiala na razdalji do 25 km. Vključno z razkladanjem, razgrinjanjem in planiranjem. Iz gradbišča/začasne deponije do trajne gradbene deponije / v predelavo odpadkov. V ceni upoštevani stroški prevzema odpadkov in taksa. S predložitvijo ustreznih dokazov o predaji odpadkov na deponiji oz. o predaji v predelavo.</t>
  </si>
  <si>
    <t xml:space="preserve"> - izkopana kamnina III. Kategorija</t>
  </si>
  <si>
    <t xml:space="preserve"> - železove litine in jeklo</t>
  </si>
  <si>
    <t xml:space="preserve"> - mešani gradbeni odpadki</t>
  </si>
  <si>
    <t>1.2.250.</t>
  </si>
  <si>
    <t>Polaganje opozorilnega traka nad novo položenim cevovodom na globini cca 70 cm.</t>
  </si>
  <si>
    <t>1.2.255.</t>
  </si>
  <si>
    <t>Nabava, dobava in polaganje signalnega opozorilnega traku na utrjeno površino nad obstoječimi kom. vodi na območju križanj, vzporednega poteka,…. (na globini cca. 50 cm). Po navodilih upravljalcev.</t>
  </si>
  <si>
    <t>1.2.348.</t>
  </si>
  <si>
    <t>Dobava in vgraditev črpnega betona C30/37 za podbetoniranje vodovodnih armatur (zasuni, hidranti, zračniki), obbetoniranje krivin, odcepov podbetoniranje ter armatur po DVGW Arbeitsblatt GW310 (januar 2008).</t>
  </si>
  <si>
    <t>1.2.349.</t>
  </si>
  <si>
    <t>Prenos in vgradnja betonskih podstavkov (C30/37) cestnih kap na utrjeno površino.</t>
  </si>
  <si>
    <t>1.2.500.</t>
  </si>
  <si>
    <t>Postavitev novih cestnih kap na niveleto terena (zasuni, hidranti, zračniki, navrtni zasuni).</t>
  </si>
  <si>
    <t>DRUGA DELA</t>
  </si>
  <si>
    <t>1.2.800.</t>
  </si>
  <si>
    <t xml:space="preserve">Čiščenje terena po končani gradnji ter ureditev okolice.
</t>
  </si>
  <si>
    <t>1.2.900.</t>
  </si>
  <si>
    <t>Nepredvidena zemeljska dela (% zemeljskih del).</t>
  </si>
  <si>
    <t>SKUPAJ GRADBENA DELA za vodovod V1 po javni cesti - brez DDV!</t>
  </si>
  <si>
    <t>2.1. - MONTAŽNA DELA za javni vodovod V1 po javni cesti</t>
  </si>
  <si>
    <r>
      <rPr>
        <b/>
        <sz val="10"/>
        <rFont val="Arial CE"/>
        <charset val="238"/>
      </rPr>
      <t xml:space="preserve">Opombe: 
</t>
    </r>
    <r>
      <rPr>
        <sz val="10"/>
        <rFont val="Arial CE"/>
        <charset val="238"/>
      </rPr>
      <t xml:space="preserve">V CENI MONTAŽE SO UPOŠTEVANI VSI MANIPULATIVNI STROŠKI, TER VES DROBNI POTROŠNI IN POMOŽNI MATERIAL!
</t>
    </r>
  </si>
  <si>
    <t>MONTAŽNA DELA za j.vodovod V1 po javni cesti (SKUPAJ)</t>
  </si>
  <si>
    <t xml:space="preserve">Javni vodovod </t>
  </si>
  <si>
    <t>2.1.1.</t>
  </si>
  <si>
    <t>Zavarovanje deponije vodovodnega materiala na gradbišču. KOMPLET 
Skupaj za vodovod V1 po javni cesti</t>
  </si>
  <si>
    <t>2.1.5.</t>
  </si>
  <si>
    <t>Vzpostavitev začasne oskrbe z vodo v času gradnje - zapiranje zasunov, začasne prekinitve dobave,…. pod nadzorom upravljalca. Brez provizorijev. KOMPLET 
Skupaj za vodovod V1 po javni cesti</t>
  </si>
  <si>
    <t>2.1.10.</t>
  </si>
  <si>
    <t>Prenos, spuščanje, polaganje in montaža NL cevi na pripravljeno peščeno posteljico, ter poravnanje v vertikalni in horizontalni smeri. Vključno z rezanjem NL cevi, obdelavo robov, montažo ravnih vmesnih kosov po potrebi in po priloženih montažnih shemah, ter dokončna obdelava in zaščita obojčnih spojev.</t>
  </si>
  <si>
    <t>DN80-DN100</t>
  </si>
  <si>
    <t>2.1.100.</t>
  </si>
  <si>
    <t>Prenos po gradbišču, spuščanje in polaganje fazonskih kosov in armatur v pripravljen jarek oz. jašek, ter poravnanje v vertikalni in horizontalni smeri</t>
  </si>
  <si>
    <t>teža posameznega kosa do 25 kg</t>
  </si>
  <si>
    <t>teža posameznega kosa od 26 do 50 kg</t>
  </si>
  <si>
    <t>2.1.120.</t>
  </si>
  <si>
    <t>Montaža prirobničnih fazonskih kosov po priloženih montažnih shemah, ter dokončna obdelava in zaščita spojev pred korozijo.</t>
  </si>
  <si>
    <t>DN 80 - 100</t>
  </si>
  <si>
    <t>2.1.130.</t>
  </si>
  <si>
    <t>Montaža fazonskih kosov na obojko in spojk po priloženih montažnih shemah, ter dokončna obdelava in zaščita spojev.</t>
  </si>
  <si>
    <t>DN 80 -100</t>
  </si>
  <si>
    <t>2.1.220.</t>
  </si>
  <si>
    <t>Montaža zasunov v jarek z vgradbeno garnituro in cestno kapo po navodilih proizvajalca, ter dokončna obdelava in zaščita spojev pred korozijo.</t>
  </si>
  <si>
    <t>DN ≤ 100</t>
  </si>
  <si>
    <t>2.1.400.</t>
  </si>
  <si>
    <t>Montaža nadzemnega hidranta lomne izvedbe s prirobnico DN80-DN100 po navodilih proizvajalca, ter dokončna obdelava in zaščita spojev pred korozijo.</t>
  </si>
  <si>
    <t>2.1.410.</t>
  </si>
  <si>
    <t>Montaža podtalnega hidranta s prostim pretokom - blatnika s prirobnico DN80-DN100 in cestno kapo po navodilih proizvajalca, ter dokončna obdelava in zaščita spojev pred korozijo. Vključno z montažo pripadajočega drenažnega elementa!</t>
  </si>
  <si>
    <t>2.1.500.</t>
  </si>
  <si>
    <t>Dodatna montažna dela na armaturah ob postavitvi na končno niveleto terena (podaljšanja, krajšanja hidrantov, zračnikov,..).</t>
  </si>
  <si>
    <t>2.1.550.</t>
  </si>
  <si>
    <t>Priprava in montaža označevalnih tablic armatur in hidrantov na stebre ali obstoječe objekte)</t>
  </si>
  <si>
    <t>2.1.560.</t>
  </si>
  <si>
    <t>Priprava in montaža stebričkov iz cevi Ø63 dolžine 2,5 - 3 m v temeljna tla s pritrdilnim sidrom. S sanacijo prizadetih utrjenih površin. Obračun po dejanskih stroških, glede na število vgrajenih stebričkov!</t>
  </si>
  <si>
    <t>2.1.650.</t>
  </si>
  <si>
    <t>Tlačni preizkus položenega cevovoda po standardu SIST EN 805:2000, z dopolnitvami JP VO-KA SNAGA d.o.o., vključno s pridobitvijo ustreznega zapisnika.
Upoštevana priprava z vso potrebno opremo za izvedbo ter faznost gradnje in morebitni tlačni preizkus v večih delih!</t>
  </si>
  <si>
    <t>2.1.660.</t>
  </si>
  <si>
    <t xml:space="preserve">Dezinfekcija in izpiranje položenega vodovoda po standardu SIST EN 805:2000, z dopolnitvami JP VO-KA SNAGA d.o.o., vključno s pridobitvijo ustreznega zapisnika.
Upoštevana priprava z vso potrebno opremo za izvedbo. </t>
  </si>
  <si>
    <t>2.1.670.</t>
  </si>
  <si>
    <t>Dodatek za montažna dela pri izvedbi tlačnega preizkusa, dezinfekcije in izpiranju. Komplet.</t>
  </si>
  <si>
    <t>2.1.680.</t>
  </si>
  <si>
    <t>Izvedba meritev pretokov vode na vgrajenih hidrantih s pridobitvijo ustreznega potrdila (po Pravilniku o preizkušanju hidrantnih omrežjih z dopolnitvami upravljalca vodovoda).</t>
  </si>
  <si>
    <t>2.1.780.</t>
  </si>
  <si>
    <t>Prevezava novozgrajenega cevovoda na obstoječe vodovodno omrežje z obdelavo prereza.</t>
  </si>
  <si>
    <t>2.1.790.</t>
  </si>
  <si>
    <t xml:space="preserve">Demontaža vseh armatur (hidranti, zasuni,.. s cestnimi kapami in drugo opremo) s pripadajočimi fazoni na delu obstoječega vodovoda, ki se ukinja po tem načrtu, ter strojno / ročno nalaganje na kamion:
 - cca. 5 kos armatur (zasuni, hidranti) s cestnimi kapami in fazonskih kosov
KOMPLET brez izkopa. 
</t>
  </si>
  <si>
    <t>2.1.900.</t>
  </si>
  <si>
    <t>Nepredviden montažna dela (% montažnih del).</t>
  </si>
  <si>
    <t>SKUPAJ MONTAŽNA DELA za vodovod V1 po javni cesti</t>
  </si>
  <si>
    <t>(brez DDV!)</t>
  </si>
  <si>
    <t>3.1. - VODOVODNI MATERIAL za javni vodovod V1 po javni cesti</t>
  </si>
  <si>
    <r>
      <rPr>
        <b/>
        <sz val="10"/>
        <rFont val="Arial CE"/>
        <charset val="238"/>
      </rPr>
      <t>OPOMBE:</t>
    </r>
    <r>
      <rPr>
        <sz val="10"/>
        <rFont val="Arial CE"/>
        <charset val="238"/>
      </rPr>
      <t xml:space="preserve"> 
</t>
    </r>
    <r>
      <rPr>
        <b/>
        <sz val="10"/>
        <rFont val="Arial CE"/>
        <charset val="238"/>
      </rPr>
      <t>PONUDNIK SE Z ODDAJO PONUDBE ZAVEZUJE, DA PONUJEN MATERIAL POLEG VSEH V RS VELJAVNIH STANDARDOV USTREZA MINIMALNIM ZAHTEVANIM KARAKTERISTIKAM IZ OBRAZCA 1, KI JE SESTAVNI DEL POPISA IN VSEM DRUGIM ZAHTEVAM, KI IZHAJAJO IZ TEHNIČNIH PRAVIL ZA VODOVOD IZVAJALCA JAVNE SLUŽBE OSKRBE Z VODO!</t>
    </r>
    <r>
      <rPr>
        <sz val="5"/>
        <rFont val="Arial ce"/>
        <charset val="238"/>
      </rPr>
      <t xml:space="preserve">
</t>
    </r>
    <r>
      <rPr>
        <sz val="10"/>
        <rFont val="Arial CE"/>
        <charset val="238"/>
      </rPr>
      <t>VES MATERIAL MORA PRED VGRADNJO PREGLEDATI IN POTRDITI PREDSTAVNIK UPRAVLJALCA.</t>
    </r>
    <r>
      <rPr>
        <sz val="5"/>
        <rFont val="Arial ce"/>
        <charset val="238"/>
      </rPr>
      <t xml:space="preserve">
</t>
    </r>
    <r>
      <rPr>
        <b/>
        <sz val="10"/>
        <rFont val="Arial CE"/>
        <charset val="238"/>
      </rPr>
      <t xml:space="preserve">V CENI VODOVODNEGA MATERIALA (/kos) JE UPOŠTEVANA NABAVA; DOBAVA IN TRANSPORT DO GRADBIŠČA. </t>
    </r>
    <r>
      <rPr>
        <sz val="10"/>
        <rFont val="Arial CE"/>
        <charset val="238"/>
      </rPr>
      <t xml:space="preserve">
VSA OPREMA (vgradbene garniture, ročna kolesa, cestne kape,..),  TESNILNI (tesnila) TER PRITRDILNI (matice, vijaki, podložke) IN DRUG DROBEN KLJUČAVNIČARSKI MATERIAL SE DOBAVLJA IN JE UPOŠTEVAN V KOMPLETU Z ARMATURAMI FAZONSKIMI KOSI:
 - za vsako prirobnico DN50 se naroči 4 vijake M16×80, 4 matice in 8 podložk
 - za vsako prirobnico DN80 se naroči 8 vijakov M16×80, 8 matic in 16 podložk
 - za vsako prirobnico DN100 se naroči 8 vijakov M16×80, 8 matic in 16 podložk</t>
    </r>
  </si>
  <si>
    <t>VODOVODNI MATERIAL JAVNI VODOVOD "V1" (SKUPAJ)</t>
  </si>
  <si>
    <t xml:space="preserve"> 3.1.1.</t>
  </si>
  <si>
    <t>Tlačne cevi z obojko iz nodularne litine (NL), tlačni razred C40; min. PN16, komplet s pripadajočimi obojčnimi tesnili prilagojenimi pogojem vgradnje. Osnovni standardni spoj - npr. STD, Tyton; oz. varovani sidrni neizvlečni spoj - npr. STD-Vi, Tyton-SIT,.. - glede na pogoje vgradnje. Sidrni spoj mora prenesti tlak vsaj 16 bar. Dolžina cevi je povečana za 2 % zaradi obdelave.</t>
  </si>
  <si>
    <t>DN100</t>
  </si>
  <si>
    <t>kos (m/6)</t>
  </si>
  <si>
    <t>standardni spoj (NL DN100)</t>
  </si>
  <si>
    <t>neizvlečni - sidrni spoj (NL DN100)</t>
  </si>
  <si>
    <t>3.1.30.</t>
  </si>
  <si>
    <t>Fazonski kosi s prirobnico iz NL za tlačno stopnjo PN16.</t>
  </si>
  <si>
    <t>N80</t>
  </si>
  <si>
    <t>FFQ80(90°)</t>
  </si>
  <si>
    <t>FF80(400*)</t>
  </si>
  <si>
    <t>FF80(500*)</t>
  </si>
  <si>
    <t>FF80(600)</t>
  </si>
  <si>
    <t>FF80(800)</t>
  </si>
  <si>
    <t xml:space="preserve"> * dolžino prilagoditi stanju na terenu</t>
  </si>
  <si>
    <t>3.1.40.</t>
  </si>
  <si>
    <t xml:space="preserve">Fazonski kosi iz NL na obojko za tlačno stopnjo PN16, z neizvlečnimi sidrnimi spoji (npr. STD Vi tesnilo,...). </t>
  </si>
  <si>
    <t>E100</t>
  </si>
  <si>
    <t>MMA100/80</t>
  </si>
  <si>
    <t>MMK100(45°)</t>
  </si>
  <si>
    <t>3.1.70.</t>
  </si>
  <si>
    <t>EV zasun kratke izvedbe, PN16.
V ceni upoštevana nastavljiva vgradbena garnitura, betonska podložka cestne kape in cestna kapa s pokrovom iz NL za vgradnjo v povozno površino skladna z DIN 4056.</t>
  </si>
  <si>
    <r>
      <t>H</t>
    </r>
    <r>
      <rPr>
        <vertAlign val="subscript"/>
        <sz val="10"/>
        <rFont val="Arial CE"/>
        <charset val="238"/>
      </rPr>
      <t xml:space="preserve"> </t>
    </r>
    <r>
      <rPr>
        <sz val="10"/>
        <rFont val="Arial CE"/>
        <charset val="238"/>
      </rPr>
      <t>= 1,2 - 2,1 m</t>
    </r>
  </si>
  <si>
    <t>DN80</t>
  </si>
  <si>
    <t>3.1.100.</t>
  </si>
  <si>
    <t>Nadzemni hidrant lomne izvedbe (npr. IMP art. 2005, tip C,..). PN16</t>
  </si>
  <si>
    <t>DN80 (l =1,25m)</t>
  </si>
  <si>
    <t>3.1.102.</t>
  </si>
  <si>
    <t>Podtalni hidrant PN 10-16 s prostim pretokom - uporaba kot blatnik, s pripadajočim montažnim PP drenažnim elementom (npr. Hawle 490F+Z). 
Vključno z betonsko podložko cestne kape, cestno kapo in pokrovom iz nodularne litine skladna z DIN 4055 za vgradnjo v povozno površino.</t>
  </si>
  <si>
    <r>
      <t>H</t>
    </r>
    <r>
      <rPr>
        <vertAlign val="subscript"/>
        <sz val="10"/>
        <rFont val="Arial CE"/>
        <charset val="238"/>
      </rPr>
      <t>vgr</t>
    </r>
    <r>
      <rPr>
        <sz val="10"/>
        <rFont val="Arial CE"/>
        <charset val="238"/>
      </rPr>
      <t>=1,25 m</t>
    </r>
  </si>
  <si>
    <t>3.1.269.</t>
  </si>
  <si>
    <t>Jekleni pocinkani stebriček Ø40-63 mm dolžine 2,5-3,0 m, s plastično kapo in pritrdilnim sidrom za stebriček in drobnim ključavničarskim materialom. Možno se namesto stebričkov uporabijo kandelabri predvidene javne razsvetljave! 
Obračun po dejanskih stroških!</t>
  </si>
  <si>
    <t>3.1.271.</t>
  </si>
  <si>
    <t>Označevalne tablice za označevanje hidrantov (po DIN 4066). Z ALU nosilno ploščo in drobnim pritrdilnim materialom - objemke Ø63mm, vijaki, sidra,..).</t>
  </si>
  <si>
    <t>3.1.275.</t>
  </si>
  <si>
    <t>Opozorilni trak (moder) za označevanje cevi z napisom "POZOR VODOVOD"</t>
  </si>
  <si>
    <t>3.1.289.</t>
  </si>
  <si>
    <t xml:space="preserve">Dodatek za dobavo in uporabo začasnega vodovodnega materiala za izvedbo tlačnega preizkusa, dezinfekcije in izpiranja (zasuni, spojke, redukcijski kosi, gasilska oprema). Se uporabi večkrat. KOMPLET.
</t>
  </si>
  <si>
    <t>3.1.300.</t>
  </si>
  <si>
    <t>Nepredviden vodovodni material (% materiala).</t>
  </si>
  <si>
    <t>SKUPAJ VODOVODNI MATERIAL "V1"</t>
  </si>
  <si>
    <t>A1.2. VODOVODNI PROVIZORIJ ob obnovi vodovoda V1 po javni cesti</t>
  </si>
  <si>
    <t>Provizorij ni potreben!</t>
  </si>
  <si>
    <t xml:space="preserve">OBNOVA CESTIŠČA </t>
  </si>
  <si>
    <t>Ni predmet. Po načrtu ceste!</t>
  </si>
  <si>
    <t>C. VODOVODNI PRIKLJUČKI (SKUPAJ 6 kos - OCENA)</t>
  </si>
  <si>
    <t>C.1 VODOVODNI PRIKLJUČKI - (OBNOVA 6 kos - OCENA)</t>
  </si>
  <si>
    <t>PREDDELA IN GRADBENA DELA PRIKLJUČKI (OBNOVA)</t>
  </si>
  <si>
    <t>MONTAŽNA DELA PRIKLJUČKI (OBNOVA)</t>
  </si>
  <si>
    <t>VODOVODNI MATERIAL PRIKLJUČKI (OBNOVA)</t>
  </si>
  <si>
    <t>SKUPAJ 1.1.+2.1.+3.1. (brez DDV)</t>
  </si>
  <si>
    <t>PRIKLJUČKI OBNOVA (z DDV)</t>
  </si>
  <si>
    <t>C.1 OBNOVA OBSTOJEČIH PRIKLJUČKOV NA OBMOČJU OBNOVE VODOVODA (OCENA - obračun po dejanskih stroških)</t>
  </si>
  <si>
    <r>
      <t xml:space="preserve">OPOMBA: ker vodovodni priključki niso predmet načrta - OCENA. 
Na nov sekundarni vodovod se prevežejo vsi obstoječi porabniki na tangiranem območju (5 HVP), ki so upoštevani v popisu. Porabniki, ki še nimajo samostojnih priključkov morajo pred izvedbo priključka pridobiti soglasje za priključitev JP VO-KA SNAGA d.o.o. na podlagi načrta priključka. Predviden je tudi nov priključek za pitnik in namakalni sistem, kjer sta predvideni dve priključni cevi z dvema vodomera v skupnem vodomernem jašku.
</t>
    </r>
    <r>
      <rPr>
        <sz val="10"/>
        <rFont val="Arial CE"/>
        <charset val="238"/>
      </rPr>
      <t xml:space="preserve">
Profili priključnih cevi in količine so ocenjeni na podlagi razpoložljivih podatkov. Profile se po ob obnovi prilagodi načrtom priključkov, oz. dejanskemu stanju in potrebam porabnikov!
Obnova vodovodnih priključkov se izvede skladno z veljavno zakonodajo, navodili izvajalca javne službe in pravili stroke. Obst. vodovodne priključke mora pred obnovo obvezno pregledati strokovna služba izvajalca javne službe, ki določi obseg obnove. 
Uporabnik mora poskrbeti za ustreznost merilnega mesta skladno z zahtevami izvajalca javne službe! Vsi morebitni novi priključki se zgradijo na osnovi samostojnega načrta in soglasja JP VO-KA SNAGA d.o.o.</t>
    </r>
    <r>
      <rPr>
        <sz val="5"/>
        <rFont val="Arial ce"/>
        <charset val="238"/>
      </rPr>
      <t xml:space="preserve">
</t>
    </r>
    <r>
      <rPr>
        <sz val="10"/>
        <rFont val="Arial CE"/>
        <charset val="238"/>
      </rPr>
      <t xml:space="preserve">V primeru prekomerne porabe vode predlagamo uskladitev dimenzije priključnega cevovoda in vodomera dejanskim potrebam!
Obnova obstoječega vodovoda tangira 5 obstoječih porabnikov vode in 1 novega. Vsi tangirani priključki se obnovijo skladno z veljavno zakonodajo in zahtevami izvajalca javne službe. 
Pri gradnji upoštevati tudi načrte priključkov za nove porabnike).  </t>
    </r>
    <r>
      <rPr>
        <b/>
        <sz val="10"/>
        <rFont val="Arial CE"/>
        <charset val="238"/>
      </rPr>
      <t xml:space="preserve">
</t>
    </r>
  </si>
  <si>
    <t>1. - PREDDELA IN GRADBENA DELA (hišni priključki)</t>
  </si>
  <si>
    <r>
      <rPr>
        <b/>
        <sz val="10"/>
        <rFont val="Arial CE"/>
        <charset val="238"/>
      </rPr>
      <t>Opombe: 
Vse količine so ocenjene!
Obračun se izvede na podlagi količin vpisanih v gradbeno knjigo in dejanskih stroškov pri obnovi priključkov!</t>
    </r>
    <r>
      <rPr>
        <sz val="10"/>
        <rFont val="Arial CE"/>
        <charset val="238"/>
      </rPr>
      <t xml:space="preserve">
Zunanje ureditve dvorišč,. dovozi,... se vzpostavijo v prvotno stanje zato je pred izdelavo ponudbe obvezen ogled na terenu.</t>
    </r>
    <r>
      <rPr>
        <sz val="5"/>
        <rFont val="Arial ce"/>
        <charset val="238"/>
      </rPr>
      <t xml:space="preserve">
</t>
    </r>
    <r>
      <rPr>
        <sz val="10"/>
        <rFont val="Arial CE"/>
        <charset val="238"/>
      </rPr>
      <t xml:space="preserve">Vsa varovanja, zaščite, prestavitve,... drugih obstoječih komunalnih vodov na območju posega se izvedejo po navodilih in pod nadzorom upravljalcev teh vodov. Obračun v zvezi s prestavitvami se izvede po dejanskih količinah z vpisom v gradbenih knjigah.
V popisu je upoštevano, da so obstoječa vodomerna mesta (last uporabnika) dobro ohranjena in primerno opremljena.
</t>
    </r>
  </si>
  <si>
    <t xml:space="preserve">PREDDELA - priključki </t>
  </si>
  <si>
    <t>Priprava in ureditev gradbišča z odstranitvijo vseh ovir na trasi. Ograditev in zavarovanje gradbišča s predpisano prometno signalizacijo, kot so letve, opozorilne vrvice, znaki, svetlobna telesa,...v skladu z načrtom organizacije gradbišča in varnostnim načrtom. Odstranitev eventualnih ovir in ureditev delovnega platoja,.... Z vzpostavitvijo v prvotno stanje  po končanih delih.
KOMPLET</t>
  </si>
  <si>
    <t xml:space="preserve"> za vodovodne priključke upoštevano 6 vodomernih mest, da se:
- (3 kos) priključkov obnovi s prekopom
- (3 kos) pa se samo preveže, 
SKUPAJ 6 kos HVP</t>
  </si>
  <si>
    <t xml:space="preserve"> za prevezavo internih vodovodov</t>
  </si>
  <si>
    <t xml:space="preserve">Zakoličba osi cevovoda z zavarovanjem osi, oznako horizontalnih in vertikalnih lomov, oznako vozlišč, odcepov in zakoličba mesta prevezave na javni cevovod. </t>
  </si>
  <si>
    <t xml:space="preserve"> 1.1.98. </t>
  </si>
  <si>
    <t xml:space="preserve">Odstranitev in ponovna vzpostavitev zunanje ureditve (tlakovci, asfalt,…) po koncu gradnje hišnega priključka. Pred izdelavo ponudbe obvezen ogled terena. Upoštevano, da se 50% priključkov obnovi s prekopom, 10% pa s podbijanjem.
Vključno z nakladanjem ruševin na kamion in transport na trajno deponijo s plačilom takse ter nabavo, dobavo in vgradnjo novega materiala (tlakovcev, plošč, asfalta,...) - zamenjava novih in poškodovanih.
Sočasna gradnja s kanalizacijskimi priključki.
Pred izdelavo ponudbe obvezen ogled terena! </t>
  </si>
  <si>
    <t xml:space="preserve"> za vodovodne priključke </t>
  </si>
  <si>
    <t>Prečno zavarovanje obstoječih komunalnih vodov v času gradnje pri polaganju vodovoda pod obst. komunalnimi vodi. Polaganje zaščitnih cevi, podpiranje z lesenimi gredami, podbetoniranjem in obbetoniranje obstoječih komunalnih vodov, … , z vzpostavitvijo v prvotno stanje v primeru poškodb
po navodilih upravljalca</t>
  </si>
  <si>
    <t xml:space="preserve"> - vod elektronskih komunikacij </t>
  </si>
  <si>
    <t>1.1.127.</t>
  </si>
  <si>
    <t>Nabava, dobava in vgradnja dodatne zaščitne cevi d125  (npr Stigmaflex) za zaščito obstoječih komunalnih vodov na mestu križanj ali vzporednega poteka z vodovodom.</t>
  </si>
  <si>
    <t>Črpanje vode iz gradbene jame v času gradnje. 
Do 5 l/s. Obračun po dejanskih stroških.</t>
  </si>
  <si>
    <t>Stroški vzdrževanja prekopanih površin v času gradnje vodovoda (polivanje - protiprašna zaščita, dosip - udarne jame, planiranje. Vključno z dobavo materiala in delom.</t>
  </si>
  <si>
    <t>PREDDELA (SKUPAJ)</t>
  </si>
  <si>
    <t>GRADBENA DELA</t>
  </si>
  <si>
    <t>1.2.8.</t>
  </si>
  <si>
    <t xml:space="preserve">Širok (60-65°) strojno - ročni (do 10%) izkop jarka (III. kat) med ovirami globine do 1,5 m, z odlaganjem ob rob jarka. 
Širina dna izkopa 60 cm. Brez rušenja zg. ustroja.
Upoštevan tudi izkop na mestu priključka za potrebe podbijanja (2 m3/kos). Obračun po m3. 
Pred izdelavo ponudbe obvezen ogled terena! </t>
  </si>
  <si>
    <r>
      <t xml:space="preserve">-za priključke 
</t>
    </r>
    <r>
      <rPr>
        <i/>
        <sz val="9"/>
        <rFont val="Arial CE"/>
        <charset val="238"/>
      </rPr>
      <t xml:space="preserve">
</t>
    </r>
  </si>
  <si>
    <t>- za prevezavo internih vodovodov</t>
  </si>
  <si>
    <t>1.2.9.</t>
  </si>
  <si>
    <t xml:space="preserve">Dodaten širok (65°) strojno - ročni izkop jarka med ovirami globine do 1,5 m, z odlaganjem ob rob jarka
Izkop za montažo vodomernega jaška, cca. 3 m3/kos
Pred izdelavo ponudbe obvezen ogled terena! </t>
  </si>
  <si>
    <t>Ročno planiranje dna jarka z odstranitvijo večjih kamnov.</t>
  </si>
  <si>
    <t xml:space="preserve">- za priključke </t>
  </si>
  <si>
    <t>Nabava, dobava in vgradnja peščenih in kamnitih agregatov za zasip jarkov s planiranjem in utrjevanjem v plasteh (do 30 cm) do potrebne zbitosti. Vključno s prevozom do gradbišča (do 25km).</t>
  </si>
  <si>
    <t xml:space="preserve"> - kamniti material 0-16 mm za izdelavo posteljice in obsipa cevi (po DVGW-W 400-2), ter obsip jaškov vključno s strojnim utrjevanjem (do 95 % po standardnem Proctorjevem postopku) na območju utrjenih površin</t>
  </si>
  <si>
    <t xml:space="preserve"> - nasipni kamniti material 0-125 mm za zasip jarka
 s strojnim utrjevanjem po slojih do 30 cm (95% - 98%, odvisno od globine po Proctorjevem postopku) na območju utrjenih povoznih površin</t>
  </si>
  <si>
    <t>1.2.189</t>
  </si>
  <si>
    <t>Vgradnja dobrega izkopanega materiala odloženega ob robu jarka (dober kamnit material, zasip v raščenem terenu) z utrjevanjem v plasteh. (Ocena 2/3 od izkopa)</t>
  </si>
  <si>
    <t>1.2.195</t>
  </si>
  <si>
    <t>Nakladanje in transport (prevoz) slabega izkopanega in viška materiala na razdalji do 25 km. Vključno z razkladanjem, razgrinjanjem in planiranjem. Iz gradbišča do trajne gradbene deponije / v predelavo odpadkov. V ceni upoštevani stroški prevzema odpadkov in taksa. S predložitvijo ustreznih dokazov o predaji odpadkov na deponiji oz. o predaji v predelavo.</t>
  </si>
  <si>
    <t>Nabava, dobava in polaganje opozorilnega signalnega traka nad novo položenim cevovodom na globini cca 70 cm in nad obstoječimi kom. vodi na območju križanj, vzporednega poteka,…. (na globini cca. 50 cm). Po navodilih upravljalcev..</t>
  </si>
  <si>
    <t xml:space="preserve">Čiščenje terena po končani gradnji ter ureditev okolice. </t>
  </si>
  <si>
    <t>1.2.812.</t>
  </si>
  <si>
    <t xml:space="preserve">Čiščenje vodomernega mesta po koncu gradnje. </t>
  </si>
  <si>
    <t>SKUPAJ GRADBENA DELA (priključki) - brez DDV!</t>
  </si>
  <si>
    <t>2. - MONTAŽNA DELA - obnova priključkov (OCENA)</t>
  </si>
  <si>
    <r>
      <rPr>
        <b/>
        <sz val="10"/>
        <rFont val="Arial CE"/>
        <charset val="238"/>
      </rPr>
      <t>OPOMBE:</t>
    </r>
    <r>
      <rPr>
        <sz val="10"/>
        <rFont val="Arial CE"/>
        <charset val="238"/>
      </rPr>
      <t xml:space="preserve">
</t>
    </r>
    <r>
      <rPr>
        <b/>
        <sz val="10"/>
        <rFont val="Arial CE"/>
        <charset val="238"/>
      </rPr>
      <t>Upoštevati načrte priključkov in dejansko stanje priključka. Predstavnik JP Vodovod-Kanalizacija Snaga d.o.o. pregleda vsak priključek!</t>
    </r>
  </si>
  <si>
    <t>MONTAŽNA DELA HIŠNI PRIKLJUČKI (SKUPAJ)</t>
  </si>
  <si>
    <t>2.1.20.</t>
  </si>
  <si>
    <t>Prenos, spuščanje, polaganje in montaža PE cevi na kolutih na pripravljeno peščeno posteljico, ter poravnanje v vertikalni in horizontalni smeri.</t>
  </si>
  <si>
    <t xml:space="preserve">d75 (zaščitne cevi pri prekopu)
</t>
  </si>
  <si>
    <t>2.1.22.</t>
  </si>
  <si>
    <t>Prenos, spuščanje, montaža PE cevi na kolutih v položene zaščitne cevi. Vključno z rezanjem cevi in obdelavo roba, ter montažo tesnil</t>
  </si>
  <si>
    <t>d32-d40</t>
  </si>
  <si>
    <t>2.1.23.</t>
  </si>
  <si>
    <t>d32 - interni cevovodi</t>
  </si>
  <si>
    <t>2.1.370</t>
  </si>
  <si>
    <t>Prenos po gradbišču, polaganje v jarek in montaža navrtnih zasunov s priključnim vrtljivim kolenom, vgradno garnituro, cestno kapo in montažnih betonskih podložk. Montaža na NL ali PE  cev. Vključno z izvedbo izvrtine in povezavo vodovodne cevi na koleno. KOMPLET</t>
  </si>
  <si>
    <t>d32 na NL DN100</t>
  </si>
  <si>
    <t>2.1.375</t>
  </si>
  <si>
    <t>Demontaža ter ponovna montaža novih armatur, fitingov, spojk,... na obstoječih vodomernih mestih. Vključno z nakladanjem demontiranih kosov na kamion in odvozom na trajno deponijo (do 25 km), s plačilom takse. (ocena za 62 priključkov)</t>
  </si>
  <si>
    <t>2.1.377</t>
  </si>
  <si>
    <t>Prevezava obstoječih internih vodovodov na nove interne vodovode. Prerez obstoječe cevi, priprava robov in obdelava prereza. KOMPLET</t>
  </si>
  <si>
    <t>2.1.651</t>
  </si>
  <si>
    <t>Tlačni preizkus položenih hišnih vodovodnih priključkov po standardu SIST EN 805 z dopolnitvami JP VO-KA SNAGA d.o.o. in z vsemi dodatnimi potrebnimi deli. (glej tehnično poročilo)</t>
  </si>
  <si>
    <t>2.1.661</t>
  </si>
  <si>
    <t>Izpiranje in dezinfekcija položenih hišnih vodovodnih in skupnih priključnih cevi z vsemi dodatnimi potrebnimi deli. (glej tehnično poročilo)</t>
  </si>
  <si>
    <t>SKUPAJ MONTAŽNA DELA (priključki)</t>
  </si>
  <si>
    <t xml:space="preserve">3. - VODOVODNI MATERIAL za obst. priključke pri obnovi vodovoda </t>
  </si>
  <si>
    <t>OCENA  - veljavno le skupaj z OBRAZCEM 1</t>
  </si>
  <si>
    <r>
      <rPr>
        <b/>
        <sz val="10"/>
        <rFont val="Arial CE"/>
        <charset val="238"/>
      </rPr>
      <t>OPOMBE:</t>
    </r>
    <r>
      <rPr>
        <sz val="10"/>
        <rFont val="Arial CE"/>
        <charset val="238"/>
      </rPr>
      <t xml:space="preserve"> 
</t>
    </r>
    <r>
      <rPr>
        <b/>
        <sz val="10"/>
        <rFont val="Arial CE"/>
        <charset val="238"/>
      </rPr>
      <t>PONUDNIK SE Z ODDAJO PONUDBE ZAVEZUJE, DA PONUJEN MATERIAL POLEG VSEH V RS VELJAVNIH STANDARDOV USTREZA IN VSEM DRUGIM ZAHTEVAM UPRAVLJALCA JAVNEGA VODOVODA!</t>
    </r>
    <r>
      <rPr>
        <sz val="10"/>
        <rFont val="Arial CE"/>
        <charset val="238"/>
      </rPr>
      <t xml:space="preserve">
VES MATERIAL MORA PRED VGRADNJO PREGLEDATI IN POTRDITI PREDSTAVNIK UPRAVLJALCA.</t>
    </r>
    <r>
      <rPr>
        <sz val="5"/>
        <rFont val="Arial ce"/>
        <charset val="238"/>
      </rPr>
      <t xml:space="preserve">
</t>
    </r>
    <r>
      <rPr>
        <sz val="10"/>
        <rFont val="Arial CE"/>
        <charset val="238"/>
      </rPr>
      <t>*Vodomerno mesto in interna vodovodna inštalacija od stavbe do vodomera, vključno z ventilom za vodomerom je v lasti uporabnika. In ju je lastnik objekta dolžan v skladu z Uredbo, Odlokom o pitni vodi v MOL in navodili izvajalca javne službe zgraditi na lastne stroške, ter po skrbeti za njih ustreznost.</t>
    </r>
    <r>
      <rPr>
        <sz val="2"/>
        <rFont val="Arial CE"/>
        <charset val="238"/>
      </rPr>
      <t xml:space="preserve">
</t>
    </r>
    <r>
      <rPr>
        <sz val="10"/>
        <rFont val="Arial CE"/>
        <charset val="238"/>
      </rPr>
      <t xml:space="preserve">V CENI VODOVODNEGA MATERIALA (/kos) JE UPOŠTEVANA NABAVA; DOBAVA IN TRANSPORT DO GRADBIŠČA. 
VSA OPREMA (vgradbene garniture, ročna kolesa, cestne kape,..),  TESNILNI (tesnila) TER PRITRDILNI (matice, vijaki, podložke) IN DRUG DROBEN KLJUČAVNIČARSKI MATERIAL SE DOBAVLJA IN JE UPOŠTEVAN V KOMPLETU Z ARMATURAMI FAZONSKIMI KOSI.
</t>
    </r>
    <r>
      <rPr>
        <b/>
        <sz val="10"/>
        <rFont val="Arial CE"/>
        <charset val="238"/>
      </rPr>
      <t>Število in dimenzije materiala so podani kot ocena. Upoštevati dejansko stanje in načrt priključka. Fazonski kosi v merilnem mestu se zamenjajo po navodilih predstavnika upravljalca. 
Upoštevati navodila izvajalca javne službe, ki mora pred obnovo priključek pregledati in določiti obseg obnove glede na obstoječe stanje priključka!
V primeru prekomerne porabe predlagamo prilagoditev dimenzije priključka in vodomera.</t>
    </r>
  </si>
  <si>
    <t>VODOVODNI MATERIAL VODVODNI PRIKLJUČKI 
OBNOVA - OCENA (SKUPAJ)</t>
  </si>
  <si>
    <t>VODOVODNI PRIKLJUČKI</t>
  </si>
  <si>
    <t>neizvlečni - sidrni spoj (NL DN80)</t>
  </si>
  <si>
    <t>3.1.10.</t>
  </si>
  <si>
    <t>Tlačne polietilenske vodovodne cevi po SIST EN12201. Cevi morajo imeti certifikat za PE cevi za distribucijo pitne vode.</t>
  </si>
  <si>
    <t>PE100d32 (vodovodne cevi priključkov); SDR11, PN16</t>
  </si>
  <si>
    <t>PE100d32 (prevezave internih vodovodov); OCENA</t>
  </si>
  <si>
    <t>PE100 RC d75 (zaščitne cevi za polaganje v jarek</t>
  </si>
  <si>
    <t>F80</t>
  </si>
  <si>
    <t>FF80(1000)</t>
  </si>
  <si>
    <t>E80</t>
  </si>
  <si>
    <t>MMK80(45°)</t>
  </si>
  <si>
    <t>3.1.55.</t>
  </si>
  <si>
    <t>Hitra dvojna spojka PN16 iz polipropilena (PP), s tesnilom iz NBR za spajanje dveh tlačnih PE cevi. Skladna s SIST EN 12201, SIST EN 10226 in SIST EN 1092-1. (npr. +GF+ iJOINT dvojna spojka ali podobno).</t>
  </si>
  <si>
    <t>d75/d75 - prevezava obst. zaščitne cevi</t>
  </si>
  <si>
    <t>d32/d32 - prevezava obst. internega vodovoda</t>
  </si>
  <si>
    <t>3.1.73.</t>
  </si>
  <si>
    <t xml:space="preserve">*Univerzalni navrtni zasun za NL cevi z integriranim ploščatim zapornim ventilom - za pitno vodo; PN10; telo zasuna iz nodularne litine zunaj in znotraj zaščiteno z epoksi premazom (skladno s SIST EN14901:2006) in stremenom iz nerjavečega jekla zaščitenim z gumo in elastomernimi (EPDM) tesnili primernimi za pitno vodo. Zasun preizkušen skladno s SIST EN 12266-1:2012 in  SIST EN 12266-2:2012. Vključno s cestno kapo za hišni priključek za vgradnjo v povozno površino kvalitetne izvedbe skladno z DIN 4057 - z napisom na kapi v dogovoru z upravljalcem (npr. VODA, V,..). Dobava vključno s teleskopsko prilagodljivo vgradno garnituro za navrtni zasun (telo vgr. garniture  z zunanjo PE ali PVC zaščito), komplet z nosilno podložno ploščo in priključnim vrtljivim bajonetnim kolenom. Bajonetno koleno(90°), ki ima na izhodu možen obrat 360°, za spajanje PE cevi in navrtalnega oklepa, bajonetni priključek kot hitra  - ISO spojka. Prilagoditi obstoječemu stanju. Komplet. </t>
  </si>
  <si>
    <t xml:space="preserve">**za NL DN100, Priključno koleno d32 </t>
  </si>
  <si>
    <t>** natančna specifikacija materiala in način vgradnje je del tehničnega opisa PZI načrta</t>
  </si>
  <si>
    <t>3.1.115.</t>
  </si>
  <si>
    <t>Nabava, transport fitingov in vodovodne armature za merilna mesta - OCENA:
spojke za PE cevi, kolena, redukcijski kosi, vložek nepovratnega ventila,holandci, tesnila, pipe,…., material se nabavi za vsako mesto posebej glede na načrt priključka in v dogovoru z upravljalcem. Skupno 39 priključkov z 39 vodomeri. Predvidoma za en vodomer (kroglična pipa  R1" - 3/4'', kroglična pipa 1''-3/4" z izpustom, 2× zmanjševalni kos, 2× holandec, spojka za PE cev,...). KOMPLET!</t>
  </si>
  <si>
    <t>3.1.281</t>
  </si>
  <si>
    <t xml:space="preserve">Tesnilo - zaključna gumijasta manšeta za prehod cevi v/iz zaščitne cevi. </t>
  </si>
  <si>
    <t>d75/d32 (nove zaščitne cevi)</t>
  </si>
  <si>
    <t>d63/d32 (obst. zaščitne cevi)</t>
  </si>
  <si>
    <t>3.1.289</t>
  </si>
  <si>
    <t>Nabava, dobava in postavitev tipskega vodotesnega vodomernega jaška iz poliestra na pripravljeno posteljico, premer jaška 1000mmm globina min 1,7m. Jašek s pokrovom s polnilom iz tlaka in plinsko vzmetjo za pomoč pri odpiranju (nosilnost glede na mesto vgradnje) in s termo izolacijo pod pokrovom. Jašek mora biti obvezno opremljen z nerjavečo vstopno lestvijo.Vključno z vodotesnimi manšetami za prehod cevi skozi steno (2x). Jašek mora pred vgradjo potrditi predstavnik upravljalca. OCENA za objekte, ki so trenutno priključeni preko skupinskih priključkov, oziroma je zaradi poteka obst. priključka smiselno njegovo skrajšanje in postavitev novega jaška na parceli porabnika v bližini javnega vodovoda
Komplet brez gradbenih del!</t>
  </si>
  <si>
    <t>SKUPAJ VODOVODNI MATERIAL (priključki)</t>
  </si>
  <si>
    <t>5.2.3</t>
  </si>
  <si>
    <r>
      <t xml:space="preserve">Nabava , dobava in vgradnja moznikov iz gladkega jekla S235 premera </t>
    </r>
    <r>
      <rPr>
        <sz val="8"/>
        <rFont val="Calibri"/>
        <family val="2"/>
        <charset val="238"/>
      </rPr>
      <t>Φ</t>
    </r>
    <r>
      <rPr>
        <sz val="8"/>
        <rFont val="Arial Narrow"/>
        <family val="2"/>
        <charset val="238"/>
      </rPr>
      <t>20 mm potopljenih v epoksi maso in posipanih z kremenčevim peskom,  d= 500 mm s plastično PE zaščitno cev d=250 mm, vključno z dvojno košarico za moznike</t>
    </r>
  </si>
  <si>
    <t>TESARSKA DELA</t>
  </si>
  <si>
    <t>5.1.1</t>
  </si>
  <si>
    <r>
      <t xml:space="preserve">Izdelava lesenega opaža izdelanega iz smrekovih površinsko obdelanih plohov, debeline 4cm, </t>
    </r>
    <r>
      <rPr>
        <b/>
        <sz val="8"/>
        <rFont val="Arial Narrow"/>
        <family val="2"/>
        <charset val="238"/>
      </rPr>
      <t>višine 22cm</t>
    </r>
    <r>
      <rPr>
        <sz val="8"/>
        <rFont val="Arial Narrow"/>
        <family val="2"/>
        <charset val="238"/>
      </rPr>
      <t>, kompletno z tramiči, postavitivjo, rezanjem, vrtanjem lukenj, drobnim materialom ter razopaženjem in čiščenjem po končanih delih, nakladanje in odvoz na stalno deponijo</t>
    </r>
  </si>
  <si>
    <r>
      <t xml:space="preserve">Dobava in vgrajevanje betona C 30/37 (XC4, XF4, XD2, XM2, PV-II, S4 z dodatkom proti krčenju in mikroarmiranjem s PP vlakni) v AB ploščo </t>
    </r>
    <r>
      <rPr>
        <b/>
        <sz val="8"/>
        <rFont val="Arial Narrow"/>
        <family val="2"/>
        <charset val="238"/>
      </rPr>
      <t>debeline 22 cm</t>
    </r>
    <r>
      <rPr>
        <sz val="8"/>
        <rFont val="Arial Narrow"/>
        <family val="2"/>
        <charset val="238"/>
      </rPr>
      <t xml:space="preserve">. Izdelava plošče z granulatom po izboru projektanta (frakcije 0-2mm, 4-8mm, 8-16mm), v belem cementu, ter vsemi potrebnimi dodatki za zagotovitev zmrzlinske odpornosti in odpornosti na sol. Končna obdelava prana površina zaščitena z zaščitnim slojem, dilatacije izdelane skladno s shemo, polnjene s trajnoelastičnim kitom potrebne kvalitete (UV obstojnost, primerna elastičnost v času zmrzali) v barvi po izboru arhitekta, pred nanosom obvezen premaz s prajmerjem. V enotni ceni upoštevati izdelavo vzorca - plošče (dimenzije 1,5m2), katerega potrdi projektant ter nadzor. </t>
    </r>
    <r>
      <rPr>
        <b/>
        <sz val="8"/>
        <rFont val="Arial Narrow"/>
        <family val="2"/>
        <charset val="238"/>
      </rPr>
      <t>(tlak na območju med Resljevo in podvozom Čufarjeva 13 - 3 ločena polja skupne površine 108 m2)</t>
    </r>
  </si>
  <si>
    <t>P.2 PROJEKTANTSKI PREDRAČUN</t>
  </si>
  <si>
    <t xml:space="preserve">Cestna razsvetljava </t>
  </si>
  <si>
    <t>Ćufarjeva ulica II faza od Resljeve do Kotnikove</t>
  </si>
  <si>
    <t>št. načrta: 08-30-3027/3097</t>
  </si>
  <si>
    <t>Kol. post.</t>
  </si>
  <si>
    <t>Količina x cena</t>
  </si>
  <si>
    <t>Skupaj:</t>
  </si>
  <si>
    <t>SVETLOBNA OPREMA</t>
  </si>
  <si>
    <t>Dobava in postavitev ravnega kovinskega pocinkanega kandelabra višine h=10 m nad nivojem terena za montažo v temelj s svetilko kot npr. (LUMA GEN2 MINI-BGP703 z ravnim steklom - proizvajalec PHILIPS) z naslednjimi tehničnimi parametri; optika DM12, svetlobni tok 9000 lm, barva svetlobe WW 3000K, priključna moč 65 W, daljinska regulacija 1-10 oz DALI , kompletno svetlobno mesto z ožičenjem</t>
  </si>
  <si>
    <t>Demontaža obstoječe svetilke ter dobava in montaža nove svetilke na obstoječo stensko konzolo kot npr. (LUMA GEN2 MINI-BGP703 z ravnim steklom - proizvajalec PHILIPS) z naslednjimi tehničnimi parametri; optika DM12, svetlobni tok 9000 lm, barva svetlobe WW 3000K, priključna moč 65 W, daljinska regulacija 1-10 oz DALI , kompletno svetlobno mesto z ožičenjem</t>
  </si>
  <si>
    <t>Demontaža obstoječe svetilke ter dobava in montaža nove svetilke na obstoječ kandelaber kot npr. (LUMA GEN2 MINI-BGP703 z ravnim steklom - proizvajalec PHILIPS) z naslednjimi tehničnimi parametri; optika DM12, svetlobni tok 9000 lm, barva svetlobe WW 3000K, priključna moč 65 W, daljinska regulacija 1-10 oz DALI , kompletno svetlobno mesto z ožičenjem</t>
  </si>
  <si>
    <t>Demontaža obstoječih trikrakih kandelabrov, z odvozom v delavnico, kompletno s peskanjem, popravilom neravnin, osnovno temeljno zaščito in trikratnim finalnim barvanjem v barvi po izboru arhitekta. Kandelaber je po restavraciji na novo ožičen z ustreznimi kabli, opremljen z novimi priključnimi komponentami in ponovno postaviti na nove lokacije, kompletno s priklopom</t>
  </si>
  <si>
    <t>Izdelava dobava in montaža novega trikrakega kandelabra, osnovna temeljno zaščita in trikratnim finalnim barvanjem v barvi po izboru arhitekta komplet z ožičenjem in priklopom</t>
  </si>
  <si>
    <t xml:space="preserve">Izdelava dobava in montaža novih svetilk tip Čufarjeva - 3xsvetilka, izdelana po detajlu arhitekta in oblikovalca svetlobe, izdelanega iz Alu ali Fe pločevine primerne debeline, osnovno obarvana in trislojno finalno obarvano v barvenm odtenku po izboru arhitekta. Svetilka se izdela v obliku zgoraj zaprtega tulca, ki je spodaj poševno prirezan in zaključen s prosojnim-transparentnim bočnim difuzorjem in prečnim mikroprizmatičnim steklom Esse-ci. V cilinder je nameščen reducirni kos na katerega je pritrjen svetilni element-LED modulmax priključne moči  14W, barva svetlobe 3000K, s kotom svetenja ca 60° v zaščiti IP66 IK09  </t>
  </si>
  <si>
    <t>Dobava in montaža napajalnika za napajanje svetilk tip "ČUFARJEVA" tipa TDK-Lambda HWS100-48 (230 V AC / 48 V DC, 100 W):</t>
  </si>
  <si>
    <t>ELEKTRO OPREMA</t>
  </si>
  <si>
    <t>Nadzor nad prižigališčem v času gradnje oziroma priklopov/odklopov</t>
  </si>
  <si>
    <t>KABLI IN VALJANEC</t>
  </si>
  <si>
    <t>Dobava in polaganje valjanca FeZn 25x4mm:</t>
  </si>
  <si>
    <t>Dobava in polaganje kabla NYY-J 5x16 mm2:</t>
  </si>
  <si>
    <t>Dobava in polaganje kabla NYY-J 5x10 mm2:</t>
  </si>
  <si>
    <r>
      <t>Dobava in polaganje napajalnega kabla H05VV-F 3x1,5 mm</t>
    </r>
    <r>
      <rPr>
        <vertAlign val="superscript"/>
        <sz val="10"/>
        <rFont val="Arial CE"/>
        <charset val="238"/>
      </rPr>
      <t>2</t>
    </r>
    <r>
      <rPr>
        <sz val="10"/>
        <rFont val="Arial CE"/>
        <family val="2"/>
        <charset val="238"/>
      </rPr>
      <t>:</t>
    </r>
  </si>
  <si>
    <t>Dobava in polaganje ozemljitvenega vodnika H07V-K 1x 16 mm2:</t>
  </si>
  <si>
    <t>MONTAŽNA DELA</t>
  </si>
  <si>
    <t>Vezave kablov v kandelabrskih omaricah:</t>
  </si>
  <si>
    <t>Vezave kablov v razdelilni dozi stenske svetilke:</t>
  </si>
  <si>
    <t>Dobava in montaža vodotesne razdelilne doze GW 44208 IP 65, pritrditev na steno jaška, za vgradnjo napajalnika in ranžiranje kablov do svetilk, komplet z vezavo in varovanjem kablov:</t>
  </si>
  <si>
    <t>Izvedba inštalacij od razdelilnih doz do svetilk tip "ČUFARJEVA", komplet z zaščitnim in drobnim materialom:</t>
  </si>
  <si>
    <t>Vezave kablo v svetilkah tip "ČUFARJEVA"in ranžirnih dozah:</t>
  </si>
  <si>
    <t>Priključki pocinkanega valjanca (TN-C,) komplet:</t>
  </si>
  <si>
    <t>Izdelava kabelskih končnikov:</t>
  </si>
  <si>
    <t>Priklop kabla v prižigališču:</t>
  </si>
  <si>
    <t>Povezava prevodnih delov z ozemlitvijo javne razsvetljave komplet s spojnim materialom:</t>
  </si>
  <si>
    <t>Dobava in montaža kabelske spojke na napajalnem kablu, komplet s priborom in kabelsko maso</t>
  </si>
  <si>
    <t>Trasiranje in zakoličbe za potrebe javne razsvetljave:</t>
  </si>
  <si>
    <t>Zakoličbe komunalnih vodov:</t>
  </si>
  <si>
    <t>Geodetski posnetki:</t>
  </si>
  <si>
    <t>Meritve električnih lastnosti:</t>
  </si>
  <si>
    <t>Preveritev srednje osvetljenosti površine vozišča:</t>
  </si>
  <si>
    <t>Preveritev srednje svetlosti površine vozišča:</t>
  </si>
  <si>
    <t>Nepredvidena dela in drobni material v višini 2,1 % od načrtovanih del - obračun po dejanskih stroških in potrjenem gradbenem dnevniku:</t>
  </si>
  <si>
    <t>Projektantski nadzor:</t>
  </si>
  <si>
    <t>Izdelava PID dokumentacije:</t>
  </si>
  <si>
    <t>NADZOR IN KRMILJENJE</t>
  </si>
  <si>
    <t>Dograditev nadzornega računalniškega programa SCADA za daljinski nadzor razsvetljave (Čufarjeva ulica II. faza) - dograditev obstoječega programa za nadzor razsvetljave MOL:</t>
  </si>
  <si>
    <t>Dograditev aplikacijske programske opreme - Čufarjeva ulica II. faza (izdelava ekranske slike v sklopu nadzora in krmiljenja drugih objektov, dinamizacija ekranske slike, izdelava komunikacijskih protokolov za prenos podatkov iz prižigališč v bazo podatkov, dodelava baze podatkov v sklopu nadzora, preizkus v razvojnem okolju in na terenu):</t>
  </si>
  <si>
    <t>Dograditev nadzornega računalniškega programa SCADA za daljinski nadzor razsvetljave - implemetacija vremenskih podatkov na obravnavanem območju:</t>
  </si>
  <si>
    <t>Dograditev aplikacijske programske opreme - (izdelava ekranske slike v sklopu nadzora in krmiljenja drugih objektov, dinamizacija ekranske slike, izdelava komunikacijskih protokolov za prenos podatkov iz prižigališč v bazo podatkov, dodelava baze podatkov v sklopu nadzora, preizkus v razvojnem okolju in na terenu):</t>
  </si>
  <si>
    <t>Dobava in vgradnja nadzorno/krmilnega modula (NKM) v posamezno svetilko JR:</t>
  </si>
  <si>
    <t>Rekapitulacija:</t>
  </si>
  <si>
    <t>Gradbena dela</t>
  </si>
  <si>
    <t>Svetlobna oprema</t>
  </si>
  <si>
    <t>Elektro oprema</t>
  </si>
  <si>
    <t>Kabli in valjanec</t>
  </si>
  <si>
    <t>Montažna dela</t>
  </si>
  <si>
    <t>Druga dela</t>
  </si>
  <si>
    <t>Nadzor in krmiljenje</t>
  </si>
  <si>
    <t>Skupaj brez DDV:</t>
  </si>
  <si>
    <t>DDV 22%</t>
  </si>
  <si>
    <t>Skupaj z DDV</t>
  </si>
  <si>
    <t>datum: avgust 2023</t>
  </si>
  <si>
    <t>Ponudba:</t>
  </si>
  <si>
    <t>Predmet:</t>
  </si>
  <si>
    <t xml:space="preserve">Postavitev potopnih stebričkov s pristopno kontrolo ter povezavo v CUP na Čufarjevi ulici                                                                                                                  </t>
  </si>
  <si>
    <t>šifra</t>
  </si>
  <si>
    <t>predmet</t>
  </si>
  <si>
    <t>EM</t>
  </si>
  <si>
    <r>
      <t>cena / EM/</t>
    </r>
    <r>
      <rPr>
        <b/>
        <sz val="11"/>
        <rFont val="Calibri"/>
        <family val="2"/>
        <charset val="238"/>
      </rPr>
      <t>€</t>
    </r>
  </si>
  <si>
    <r>
      <t xml:space="preserve">vrednost/ </t>
    </r>
    <r>
      <rPr>
        <b/>
        <sz val="11"/>
        <rFont val="Calibri"/>
        <family val="2"/>
        <charset val="238"/>
      </rPr>
      <t>€</t>
    </r>
  </si>
  <si>
    <t>Čufarjeva - Resljeva</t>
  </si>
  <si>
    <t>1</t>
  </si>
  <si>
    <t>Avtomatski RF potopni stebriček Ultimat  K4, višina 700cm, debelina 275mm</t>
  </si>
  <si>
    <t>Okvir potopnega stebrička</t>
  </si>
  <si>
    <t>3</t>
  </si>
  <si>
    <t>Elektronika krmilna Ultimat</t>
  </si>
  <si>
    <t>4</t>
  </si>
  <si>
    <t>Stebriček fi 300 za domofon, kamere in semafor</t>
  </si>
  <si>
    <t>5</t>
  </si>
  <si>
    <t>Semaforska glava RGB</t>
  </si>
  <si>
    <t>Zanka najavna PP</t>
  </si>
  <si>
    <t>Zanka varnostna PP</t>
  </si>
  <si>
    <t>Detektor kovine 24/2</t>
  </si>
  <si>
    <t>Detektor kovine 24/1</t>
  </si>
  <si>
    <t>Transformator</t>
  </si>
  <si>
    <t>Omarica FAAC ABS LM</t>
  </si>
  <si>
    <t>Sprejemnik PL 868</t>
  </si>
  <si>
    <t>Dekoder SLHP</t>
  </si>
  <si>
    <t>Inštalacijski material</t>
  </si>
  <si>
    <t>Delo tehnik</t>
  </si>
  <si>
    <t>Delo strokovnjak</t>
  </si>
  <si>
    <t>Pristopna kontrola</t>
  </si>
  <si>
    <t>Kamera ANPR za prepoznavo registrskih tablic</t>
  </si>
  <si>
    <t>19</t>
  </si>
  <si>
    <t>Samostoječi nosilec kamere ANPR</t>
  </si>
  <si>
    <t>20</t>
  </si>
  <si>
    <t>Licenca PMS</t>
  </si>
  <si>
    <t>Modularni kontroler ANPR komunikator</t>
  </si>
  <si>
    <t>AC-IP 425 Kontrolna enota</t>
  </si>
  <si>
    <t>Janez 5060 / 2 GSM Domofon v antvandal ohišju</t>
  </si>
  <si>
    <t>Akumulatorska baterija 12 V 7,5Ah</t>
  </si>
  <si>
    <t>Glava bralna BLE</t>
  </si>
  <si>
    <t>Video nadzorna kamera z nosilcem</t>
  </si>
  <si>
    <t>SWITCH za kamere 4 x LAN + 4 x POE</t>
  </si>
  <si>
    <t>IP SNEMALNA NAPRAVA 12MP-32</t>
  </si>
  <si>
    <t>Trdi disk 2TB</t>
  </si>
  <si>
    <t xml:space="preserve">Montaža sistema, parametriranje, programiranje in predaja sistema </t>
  </si>
  <si>
    <t>2</t>
  </si>
  <si>
    <t>Čufarjeva - Kotnikova</t>
  </si>
  <si>
    <t>18</t>
  </si>
  <si>
    <t>2/1 - NAČRT GRADBENIŠTVA - NAČRT KANALIZACIJE</t>
  </si>
  <si>
    <t>POPIS DEL S PREDIZMERAMI</t>
  </si>
  <si>
    <t>Investitor:</t>
  </si>
  <si>
    <t xml:space="preserve">JP VOKA SNAGA d.o.o., </t>
  </si>
  <si>
    <t>Vodovodna cesta 90</t>
  </si>
  <si>
    <t>1000 Ljubljana</t>
  </si>
  <si>
    <t>Naziv gradnje:</t>
  </si>
  <si>
    <t>Rekonstrukcija vodovoda in kanalizacije sočasno z rekonstrukcijo Čufarjeve ulice</t>
  </si>
  <si>
    <t>Naziv  načrta:</t>
  </si>
  <si>
    <t xml:space="preserve">2/1 NAČRT KANALIZACIJE </t>
  </si>
  <si>
    <t>Št. projekta:</t>
  </si>
  <si>
    <t xml:space="preserve"> 1997/23</t>
  </si>
  <si>
    <t>Št. načrta:</t>
  </si>
  <si>
    <t xml:space="preserve"> 1997-K/23</t>
  </si>
  <si>
    <t>Datum:</t>
  </si>
  <si>
    <t xml:space="preserve"> junij 2023</t>
  </si>
  <si>
    <t>REKAPITULACIJA</t>
  </si>
  <si>
    <t>Javna kanalizacija - mešan sistem</t>
  </si>
  <si>
    <t>Davek na dodano vrednost  (22%)</t>
  </si>
  <si>
    <t>SKUPAJ  (vključno z DDV) :</t>
  </si>
  <si>
    <t>OBJEKT:</t>
  </si>
  <si>
    <t>INVESTITOR:</t>
  </si>
  <si>
    <t>JP VO – KA SNAGA d.o.o.,</t>
  </si>
  <si>
    <t xml:space="preserve">Vodovodna cesta 90, </t>
  </si>
  <si>
    <t>VRSTA DOKUMENTACIJE:</t>
  </si>
  <si>
    <t>PZI</t>
  </si>
  <si>
    <t>ŠTEVILKA PROJEKTA:</t>
  </si>
  <si>
    <t>1997/23</t>
  </si>
  <si>
    <t>ŠTEVILKA NAČRTA:</t>
  </si>
  <si>
    <t>1997-V/23</t>
  </si>
  <si>
    <t>DATUM in KRAJ:</t>
  </si>
  <si>
    <t>UVODNE OPOMBE POPISA</t>
  </si>
  <si>
    <t>PONUDBA JE VELJAVNA OB IZPOLNJEVANJU VSEH MINIMALNIH ZAHTEV IZ 
OBRAZCA 1 O KARAKTERISTIKAH PONUJENEGA MATERIALA IZ PRILOGE POPISA!</t>
  </si>
  <si>
    <t xml:space="preserve">1. Splošne opombe: </t>
  </si>
  <si>
    <t>Gradnja in obnova hišnih vodovodnih priključkov NI predmet tega načrta javnega vodovoda. Za potrebe ocene investicije je v načrtu javnega vodovoda upoštevana OCENA obnove priključkov za potrebe obstoječih porabnikov, ki se ohranjajo!</t>
  </si>
  <si>
    <t>Posamezni ponudnik z oddajo ponudbe izjavlja, da bo predmeten objekt izvajal skladno s predmetno projektno dokumentacijo.</t>
  </si>
  <si>
    <t>Vse morebitne spremembe in dopolnitve lahko izdelajo izključno avtorji navedenih projektov, pri čemer mora biti vsaka sprememba in dopolnitev pisno zavedena v gradbeni dnevnik, ožigosana in podpisana s strani odgovornega projektanta in odgovornega nadzornika.</t>
  </si>
  <si>
    <t>Pri izdelavi ponudbe je potrebno upoštevati vse veljavne predpise (graditev, varnost okolja, varnost in zdravje pri delu in drugo zakonodajo), standarde veljavne v Republiki Sloveniji, tehnične zahteve upravljalca na dan razpisa del in najnovejša pravila stroke! Pri gradnji na območju javnih cest obvezno upoštevati zahteve iz veljavnih tehničnih specifikacij za ceste (TS) v RS.</t>
  </si>
  <si>
    <t>Pred izdelavo ponudbe si mora ponudnik ogledati območje predvidene gradnje in obstoječe stanje, zaradi vzpostavitve v prvotno stanje in morebitnih zaščit bližnjih objektov, kar je treba upoštevati pri pripravi ponudbe (cena na enoto)!</t>
  </si>
  <si>
    <t>Izvajalec del mora med gradnjo dokumentirati izvedbo del s fotodokumentacijo, ki jo mora ob izstavitvi začasnih situacij posredovati naročniku v digitalni obliki.</t>
  </si>
  <si>
    <t>Pri gradbenih delih v bližini objektov, mora izvajalec evidentirati stanje obstoječih objektov in infrastrukture, ga zapisniško dokumentirati z lastniki objektov (tudi fotodokumentacija) in to vkalkulirati v cene.</t>
  </si>
  <si>
    <t>Vse naprave, elemente in opremo se mora dobaviti z vsemi ustreznimi listinami, certifikati, atesti, garancijami, navodili za obratovanje, vzdrževanje, posluževanje in servisiranje.</t>
  </si>
  <si>
    <t>Vse vgrajene nove mineralne surovine morajo biti pridobljene v legalnem kopu.</t>
  </si>
  <si>
    <t>Pri popisih je upoštevano, da se dela opravljajo v suhem vremenu! Če iz razpisne dokumentacije sledi, da dela ne bo mogoče opraviti le v suhem vremenu, se to upošteva v ceni na enoto!</t>
  </si>
  <si>
    <t>Navedbe proizvajalcev in nazivi opreme in materialov v popisu del so navedene le kot primer, katere lastnosti naj ima vgrajena oprema! Ponudba je veljavna le ob izpolnjevanju vseh zahtev iz OBRAZCA 1, ki je sestavni del popisa. Vso opremo mora pred vgradnjo potrditi upravljalec!</t>
  </si>
  <si>
    <t>Vse cene so brez DDV!</t>
  </si>
  <si>
    <t>2. Pomembne opombe</t>
  </si>
  <si>
    <t>Popis je veljaven le v kombinaciji z vsemi grafičnimi prilogami, risbami, načrti, tehničnimi poročili in ostalimi sestavinami projekta (elaborati,...).</t>
  </si>
  <si>
    <t xml:space="preserve">V popis so vnešeni le osnovni podatki o sestavnih delih objekta. Natančnejši opisi, način in kvaliteta izdelave in podobno so razvidni iz prej naštetih sestavin projekta. </t>
  </si>
  <si>
    <t xml:space="preserve">Uporaba popisa brez vseh prej omenjenih sestavin projekta NI DOVOLJENA. Ponudba, ki se sklicuje zgolj na tekstualni del popisa ni veljavna oziroma je smatrana kot pomanjkljiva. </t>
  </si>
  <si>
    <t>Z oddajo ponudbe vsak ponudnik izjavlja, da je skrbno preučil vse prej omenjene sestavne dele projekta in da je v skupno vrednost vključil vsa dodatna, nepredvidena in presežna dela ter material, ki zagotavljajo popolno, zaključeno in celostno izvedbo objekta, ki ga obravnava projekt, tudi vsa dela, ki niso neposredno opisana ali našteta v tekstualnem delu popisa, a so kljub temu razvidna iz grafičnih prilog in ostalih prej naštetih sestavnih delov projekta.</t>
  </si>
  <si>
    <t>Vsak ponudnik z oddajo ponudbe prav tako izjavlja, da je dokumentacija popolna in da je sposoben v popolnosti kvalitetno izvesti predmetni objekt.</t>
  </si>
  <si>
    <t>Za vse nejasnosti mora ponudnik v razpisnem roku, ki je namenjen postavljanju vprašanj, pisno kontaktirati investitorja. Kontaktiranje ali postavljanje vprašanj neposredno odgovornemu vodji projekta, projektantskim organizacijam, ki so sodelovale pri izdelavi projekta ali posameznim odgovornim projektantom NI DOVOLJENO.</t>
  </si>
  <si>
    <t>PRI VSEH IZKOPIH IN ZASIPIH JE POTREBNO FAKTOR RAZRAHLJIVOSTI (RAZSUTJA) UPOŠTEVATI V CENI NA ENOTO!</t>
  </si>
  <si>
    <t>Popolna ponudba za izvedbo del mora v ceni na enoto vsebovati tudi stroške:</t>
  </si>
  <si>
    <t xml:space="preserve"> - transportni stroški v območju gradbišča,</t>
  </si>
  <si>
    <t xml:space="preserve"> - splošni stroški pristojbin, zavarovanj in davkov upravnih organov pri prijavi gradbišča, pridobivanju raznih dovoljenj, soglasij,….</t>
  </si>
  <si>
    <t xml:space="preserve"> - obratovalni stroški gradbišča, kot do poraba električne energije, vode, odvoz odpadkov,….., tudi stroški povezani z dobavo in delovanjem prevoznih dizel agregatov na gradbišču.</t>
  </si>
  <si>
    <t xml:space="preserve"> - pridobivanje vseh (tudi internih) potrebnih soglasij in mnenj, vse (tudi interne) meritve kvalitete vgrajenih materialov (kontrola asfaltov, tampona, betonov,....) s potrdili in poročili, vsa atestna dokumentacija, garancije, obratovalna navodila,… vseh vgrajenih naprav.</t>
  </si>
  <si>
    <t xml:space="preserve"> - predajo vseh, v načrte vnešenih sprememb med gradnjo (potrjenih s strani odgovornega vodje projekta, odgovornega projektanta in odgovornega nadzornika), </t>
  </si>
  <si>
    <t xml:space="preserve"> - stroški, ki izhajajo in pogojev o zaporah cest, ki izhajajo iz razpisne dokumentacije, če ti ne 
omogočajo poteka (faznosti) gradnje, ki je predvidena v načrtu!</t>
  </si>
  <si>
    <t xml:space="preserve"> - stroški, ki nastanejo zaradi prilagajanja terminskega plana izvedbe glede na obstoječe stanje,</t>
  </si>
  <si>
    <t xml:space="preserve"> - izdelavo delavniških načrtov za izvedbo posameznih elementov</t>
  </si>
  <si>
    <t xml:space="preserve"> - stroški vseh drobnih instalacijskih del.</t>
  </si>
  <si>
    <t>VODOVODNI MATERIAL - OBRAZEC 1</t>
  </si>
  <si>
    <r>
      <t xml:space="preserve">Pomembno!:
</t>
    </r>
    <r>
      <rPr>
        <sz val="10"/>
        <rFont val="Arial CE"/>
        <charset val="238"/>
      </rPr>
      <t xml:space="preserve">    1. V tem seznamu OBRAZEC 1 je naveden seznam ključnih materialov in opreme z minimalnimi zahtevanimi karakteristikami,
        ki jih ponujen material poleg zahtev, ki izhajajo iz veljavne zakonodaje mora izpolnjevati. Ves ponujen material in oprema 
        mora obvezno izpolnjevati minimalne zahtevane karakteristike. 
        Izpolnjevanje ustreznosti materiala in opreme pred vgradnjo obvezno preverita predstavnik nadzora in upravljalca. 
        Ponudnik / izvajalec del skladnost z zahtevami obvezno dokazuje z ustreznimi certifikati, soglasji,.....
    2. Izdelki morajo biti primerni za uporabo v sistemih s pitno vodo in izdelani v skladu z veljavnimi standardi SIST / EN ter imeti
         ustrezne certifikate / tehnična soglasja (skladno z veljavno zakonodajo - ZGPro ter GZ (s sprem. in  dopol.)).</t>
    </r>
  </si>
  <si>
    <t xml:space="preserve">Minimalne zahtevane karakteristike </t>
  </si>
  <si>
    <t>A. STROJNA OPREMA</t>
  </si>
  <si>
    <t>1. CEVOVODI</t>
  </si>
  <si>
    <r>
      <t>Tlačne cevi iz nodularne litine (NL) z navadnim ali varovanim sidrnim spojem in EPDM tesnilom, preferiranega tlačnega razreda najmanj C40 (do vključno DN300), C30 (do vključno DN600), dolžina posamezne cevi je 6 m. Vsi spoji morajo biti primerni za tlake minimalno 16 bar oz. 25 bar (skladno s ponudbenim predračunom in spodnjimi specifikacijami ter zahtevami naročnika v razpisni dokumentaciji).
Cevi morajo biti izdelane na obojko v skladu s SIST EN 545:2011. Na zunanji strani morajo biti zaščitene z aktivno galvansko zaščito, ki omogoča vgradnjo cevi tudi v agresivno zemljo z zlitino Zn + Al debeline 400 g/m</t>
    </r>
    <r>
      <rPr>
        <vertAlign val="superscript"/>
        <sz val="9"/>
        <rFont val="Arial CE"/>
        <charset val="238"/>
      </rPr>
      <t>2</t>
    </r>
    <r>
      <rPr>
        <sz val="9"/>
        <rFont val="Arial CE"/>
        <charset val="238"/>
      </rPr>
      <t xml:space="preserve"> (v razmerju 85%  in ostalo Al in druge kovine) in modrim pokrivnim nanosom, na notranji strani pa s cementno oblogo v skladu s SIST EN 545:2011 (cementna obloga mora biti narejena s pitno vodo, cement tipa CEM III-B ex BFC pa mora biti v skladu z EN197-1 z CE oznako (certifikat)). 
Druga zunanja zaščita cevi možna le ob izrecni zahtevi v popisu vodovodnega materiala - te cevi morajo biti izdelane skladno s SIST EN 545:2011 - Annex D, točka D.2.3)
Cevi morajo biti obvezno opremljene z odgovarjajočimi tesnili v skladu z SIST EN 681-1 (certifikat). Obojčno tesnilo oz. spoj mora biti zaradi zagotovitve kvalitete spoja preizkušen skupaj s cevmi (certifikat).Vse cevi morajo biti od istega proizvajalca.</t>
    </r>
  </si>
  <si>
    <t xml:space="preserve">Vpišite proizvajalca in tip proizvoda, ki ga nudite:
</t>
  </si>
  <si>
    <t>Fazonski kosi iz nodularne litine na obojko z navadnim ali varovanim sidrnim spojem in EPDM tesnilom. Obojčni fazonski kosi morajo imeti isti spoj kot cevi. 
Fazonski kosi morajo biti izdelani iz duktilne litine GGG400 v skladu s SIST EN 545:2011, z zunanjo in notranjo epoksi zaščito min. debeline 70 mikronov po postopku kataforeze ali min. 250 mikronov po klasičnem postopku. Glede na zahteve iz popisa upoštevati drugo zunanjo zaščito cevi primerno za vgradnjo v zemljine s prisotnostjo talne vode in z večjo verjetnostjo pojava korozije (skladno s SIST EN 545:2011 - Annex D, točka D.2.3)
Opremljeni morajo biti z odgovarjajočimi tesnili v skladu z SIST EN 681-1 . Obojčno tesnilo oz. spoj mora biti zaradi zagotovitve kvalitete spoja preizkušen skupaj s fazoni (certifikat). Obojčni fazonski kosi morajo biti istega proizvajalca kot cevi. Vijačni in tesnilni material upoštevan v ceni fazonskih kosov.</t>
  </si>
  <si>
    <t xml:space="preserve">Fazonski kosi iz nodularne litine s prirobnico morajo biti izdelani iz duktilne litine GGG400 v skladu z SIST EN 545:2011, z zunanjo in notranjo epoksi zaščito min. debeline 70 mikronov po postopku kataforeze ali min. 250 mikronov po klasičnem postopku. 
Prirobnični fazonski kosi standardne izvedbe morajo imeti vrtljivo prirobnico, ostali (samo FF kos) pa imajo lahko fiksno. Prirobnični fazonski kosi z vrtljivo prirobnico morajo biti istega proizvajalca kot cevi. Vijačni in tesnilni material upoštevan v ceni fazonskih kosov.
</t>
  </si>
  <si>
    <t xml:space="preserve">Prirobnična tesnila morajo biti iz EPDM gume, ki ustreza uporabi v stiku s pitno vodo. Tesnila imajo vgrajen nosilni kovinski obroč in so profilirane oblike (na notranjem premeru ojačitev okrogle oblike). Vse v skladu s standardom SIST EN 1514-1.
</t>
  </si>
  <si>
    <t xml:space="preserve">Tlačne polietilenske (PE) cevi za pitno vodo so izdelane v skladu s standardom po SIST EN 12201-1:2011, SIST EN 12201-2:2011, SIST ISO 4427. Za delovne tlake 10-16 bar (glej popis). Material za cevi, mora biti dobre in ustrezne kvalitete za delo pod specifičnimi pogoji in pod prometno obtežbo, tlaku v ceveh, koroziji in spreminjanju temperaturnih in klimatskih sprememb brez poškodb ali okvar. Če ni drugače določeno, morajo vse cevi prenesti prometno obtežbo.
</t>
  </si>
  <si>
    <t>2. ARMATURE (s prirobnicami)</t>
  </si>
  <si>
    <t>Univerzalne spojke:
Spojka s telesom iz nodularne litine za spajanje cevi različnih materialov, z EPDM tesnilom in obojestransko epoksi zaščito minimalne debeline 250 mikronov. Obojčno tesnilo oz. spoj mora omogočati lom na spoju min 4°. Spoj mora zagotavljati sidranje pri tlaku ≥ 16 bar. Vijačni in tesnilni material upoštevan v ceni armatur.</t>
  </si>
  <si>
    <t>Montažno-demontažni kos:
Montažno-demontažni kosi s telesom iz jeklene ali nodularne litine in zaščitenim z epoksi zaščito min. debeline 250 mikronov, s stojnimi vijaki na eni strani in maticami za regulacijo, s koničnim tesnenjem. Testiran po SIST EN 12266-1. Tesnila EPDM ali NBR.</t>
  </si>
  <si>
    <t>Odcepi z vgrajenimi zasuni:
Kompaktne izvedbe, T ali TT kos z vgrajenim enim ali več zasuni. Vgrajeni zasuni morajo biti izvedbe z mehkim tesnenjem z vretenom iz nerjavečega jekla, klin zasuna je zaščiten z EPDM elastomerno gumo, tesnenje na vretenu je izvedeno z dvema "O" tesniloma.
Telo armature iz nodularne litine z obojestransko epoksi zaščito pred erozijo.
Ustrezati morajo zahtevam standardov SIST EN1074 in SIST EN12266.</t>
  </si>
  <si>
    <t xml:space="preserve">EV zasuni kratke izvedbe (po SIST EN 558:2008+A1:2012, serija 14):
EV zasuni morajo biti izdelani iz litine GGG-40, z obojestransko epoksi zaščito minimalne debeline 250 mikronov. Klin zasuna je zaščiten z EPDM elastomerno gumo. Vreteno zasuna je izdelano iz nerjavečega jekla. Tesnenje na vretenu je izvedeno z dvema "O" tesniloma. Na obeh straneh klina so vodila iz poliamida. Spoj telesa in pokrova mora biti izveden brez vijakov in zagozd. Ustrezati morajo zahtevam standardov SIST EN1074 (certifikat) in SIST EN12266. Vijačni in tesnilni material upoštevan v ceni armatur.
</t>
  </si>
  <si>
    <t>Prirobnična loputa:  Ohišje in loputa prirobnične lopute sta izdelana iz duktilne litine GS 500-7, z epoxy zaščito minimalne debeline 250 mikronov. Osovina je izdelana iz nerjavečega jekla. "O" tesnila na vretenu so iz NBR. EPDM tesnilo, ki se nahaja na loputi omogoča 100% tesnenje pri pretoku v obe smeri (avtomatsko tesnenje), je možno zamenjati. Disk lopute je dvakrat excentrično postavljen glede na ohišje  zaradi lažjega upravljanja. Sedež narejen iz nerjavečega jekla je uvaljan na ohišje. Ustrezati mora standardu EN1074 (certifikat). Vijačni in tesnilni material upoštevan v ceni armatur.</t>
  </si>
  <si>
    <r>
      <t>Podtalni hidrant:
s prirobničnim priključkom in EPDM tesnilom. Skladen s standardi SIST EN 14339:2005 in SIST EN1074-6:2008.
Material hidranta NL ali INOX, pretočna karakteristika K</t>
    </r>
    <r>
      <rPr>
        <vertAlign val="subscript"/>
        <sz val="9"/>
        <rFont val="Arial CE"/>
        <charset val="238"/>
      </rPr>
      <t xml:space="preserve">v </t>
    </r>
    <r>
      <rPr>
        <sz val="9"/>
        <rFont val="Arial CE"/>
        <charset val="238"/>
      </rPr>
      <t>&gt; 120 m</t>
    </r>
    <r>
      <rPr>
        <vertAlign val="superscript"/>
        <sz val="9"/>
        <rFont val="Arial CE"/>
        <charset val="238"/>
      </rPr>
      <t>3</t>
    </r>
    <r>
      <rPr>
        <sz val="9"/>
        <rFont val="Arial CE"/>
        <charset val="238"/>
      </rPr>
      <t xml:space="preserve">/h pri ΔP=1 bar.
NL deli zunaj in znotraj zaščiteni z epoksi barvo min. debeline 250 mikronov. Hidrant opremljen z drenažnim sistemom - izpustno odprtino za izpust stoječe vode iz hidranta skladno s SIST EN1074-6:2008. Vijačni in tesnilni material upoštevan v ceni armatur.
</t>
    </r>
  </si>
  <si>
    <t xml:space="preserve">Nadzemni hidrant:
s telesom iz NL ali INOX, prirobničnim priključkom in EPDM tesnilom. Hidrant skladen s standardi SIST EN14384:2005 in SIST EN 1074-6:2008. S tremi stabilnimi spojkami: 2 × tip C in 1 × tip B za DN80 ter 2 × tip B in 1 × tip A  za DN100.
- min. pretočne karakteristike (Kv) po SIST EN 14348:2005. 
Omogočeno obračanje glave za 360°.
Material hidranta je NL ali INOX, notranji deli iz nerjavnega materiala, NL deli hidranta zunaj in znotraj zaščiteni z epoksi premazom min. debeline 250 mikronov. Opremljen s sistemom za preprečevanje iztoka v primeru loma in izpustno odprtino za izpust stoječe vode iz hidranta skladno s SIST EN1074-6:2008. Vijačni in tesnilni material upoštevan v ceni armatur.
</t>
  </si>
  <si>
    <r>
      <t xml:space="preserve">Zračniki (avtomatski):
</t>
    </r>
    <r>
      <rPr>
        <u/>
        <sz val="9"/>
        <rFont val="Arial CE"/>
        <charset val="238"/>
      </rPr>
      <t>vgradnja v zemljino:</t>
    </r>
    <r>
      <rPr>
        <sz val="9"/>
        <rFont val="Arial CE"/>
        <charset val="238"/>
      </rPr>
      <t xml:space="preserve">
kompaktne izvedbe, z zaščitno konstrukcijo iz nerjavnega materiala in vgrajenim zračnim ventilom s funkcijo odvajanja in dovajanja ≥ 180 m</t>
    </r>
    <r>
      <rPr>
        <vertAlign val="superscript"/>
        <sz val="9"/>
        <rFont val="Arial CE"/>
        <charset val="238"/>
      </rPr>
      <t>3</t>
    </r>
    <r>
      <rPr>
        <sz val="9"/>
        <rFont val="Arial CE"/>
        <charset val="238"/>
      </rPr>
      <t xml:space="preserve">/h zraka v/iz cevovoda in avtomatskim zapornim ventilom, ki omogoča vgradnjo pod tlakom. Zračnik mora biti opremljen z drenažnim izpustom iz telesa zračnika. 
S prirobnico, EPDM tesnilom in deli iz NL z obojestransko epoksi zaščito min. debeline 250 mikronov. Zračnik opremljen z drenažnim sistemom.  Delovno območje od 1 do 16 bar. Vijačni in tesnilni material upoštevan v ceni armatur.
Ustrezati mora zahtevam standarda SIST EN 1074-4. 
</t>
    </r>
    <r>
      <rPr>
        <u/>
        <sz val="9"/>
        <rFont val="Arial CE"/>
        <charset val="238"/>
      </rPr>
      <t xml:space="preserve">vgradnja v jašek: </t>
    </r>
    <r>
      <rPr>
        <sz val="9"/>
        <rFont val="Arial CE"/>
        <charset val="238"/>
      </rPr>
      <t xml:space="preserve">          Telo zračnika je izdelano iz duktilne litine GJS 400-15 z epoxy zaščito minimalne debeline 250 mikronov, plovci so iz ABS, šoba malega plovka je iz poliamida, tesnilo glavnega plovka pa EPDM. Mreža za zaščito pred nesnago in pokrov sta iz INOX jekla. Delovno območje tlaka obsega  0,1 ÷ 25 bar. V ohišje je vgrajen dodatni odzračni ventila za kontrolo delovanja. Vijačni in tesnilni material upoštevan v ceni armatur.</t>
    </r>
  </si>
  <si>
    <t>3. CESTNE KAPE, POKROVI IN DRUGO</t>
  </si>
  <si>
    <r>
      <rPr>
        <u/>
        <sz val="9"/>
        <rFont val="Arial CE"/>
        <charset val="238"/>
      </rPr>
      <t>Cestne kape za zasune in hidrante:</t>
    </r>
    <r>
      <rPr>
        <sz val="9"/>
        <rFont val="Arial CE"/>
        <charset val="238"/>
      </rPr>
      <t xml:space="preserve">
Teleskopska cestna kapa iz nodularne litine kvalitetne (težke) izvedbe v razredu nosilnosti D400, po standradu EN 124 s protihrupnim PUR vložkom na pokrovu, tečajem ter možnostjo vgradnje pod naklonom, ki omogoča enostavno prilagoditev pokrova vozni površini brez dodatnih gradbenih del. S sistemom zapiranja, ki otežuje odstranitev pokrova in minimizira hrup. Cestna kapa s površinsko zaščito ohišja in trajno protikorozijsko zaščito pokrova. Pokrov z ustreznim napisom po navodilih upravljalca, npr.: VODA, VODOVOD, Z, HIDRANT,...
Za vgradnjo v povozno površino.
</t>
    </r>
    <r>
      <rPr>
        <u/>
        <sz val="9"/>
        <rFont val="Arial CE"/>
        <charset val="238"/>
      </rPr>
      <t/>
    </r>
  </si>
  <si>
    <r>
      <rPr>
        <u/>
        <sz val="9"/>
        <rFont val="Arial CE"/>
        <charset val="238"/>
      </rPr>
      <t>Cestne kape za COMBI armature:</t>
    </r>
    <r>
      <rPr>
        <sz val="9"/>
        <rFont val="Arial CE"/>
        <charset val="238"/>
      </rPr>
      <t xml:space="preserve">
Kompaktna cestna kapa iz nodularne litine kvalitetne/ težke izvedbe z integriranimi 4 pokrovi z varovalnim sistemom, ki preprečuje enostavno odstranitev in ropotanje. Skladna z zahtevami proizvajalca armature. Cestna kapa s površinsko zaščito ohišja in trajno protikorozijsko zaščito pokrova. Pokrov z ustreznim napisom po navodilih upravljalca. Varovalni sistem z zatiči iz nerjavečega jekla.
Za vgradnjo v povozno površino.</t>
    </r>
  </si>
  <si>
    <r>
      <rPr>
        <u/>
        <sz val="9"/>
        <rFont val="Arial CE"/>
        <charset val="238"/>
      </rPr>
      <t>Cestne kape za podtalni zračnik:</t>
    </r>
    <r>
      <rPr>
        <sz val="9"/>
        <rFont val="Arial CE"/>
        <charset val="238"/>
      </rPr>
      <t xml:space="preserve">
Kompaktna cestna kapa iz nodularne litine kvalitetne/ težke izvedbe z  okroglim pokrovom in pritrdilnim sistemom pokrova iz nerjavečega materiala, ki preprečuje ropotanje. Skladna z zahtevami proizvajalca armature. Cestna kapa s površinsko zaščito ohišja in trajno protikorozijsko zaščito pokrova. Pokrov z ustreznim napisom po navodilih upravljalca. Varovalni zatiči iz nerjavečega jekla. 
Za vgradnjo v povozno površino.Cestna kapa za zračnik mora biti okrogle oblike imeti napis ZRAČNIK v slovenskem jeziku, poliuretanski protihrupni vložek, ter dva vijaka s katerimi je pričvrščen pokrov na ohišje kape.</t>
    </r>
  </si>
  <si>
    <r>
      <rPr>
        <u/>
        <sz val="9"/>
        <rFont val="Arial CE"/>
        <charset val="238"/>
      </rPr>
      <t>Teleskopske vgradbene garniture:</t>
    </r>
    <r>
      <rPr>
        <sz val="9"/>
        <rFont val="Arial CE"/>
        <charset val="238"/>
      </rPr>
      <t xml:space="preserve">
Nastavljiv teleskopski komplet za rokovanje podzemnih armatur z zunanjo PEh/PVC zaščito. Kovinskim nasadni element, spojka in vodilo zaščiteni pred korozijo. Dobava skupaj z zaporno armaturo! 
</t>
    </r>
  </si>
  <si>
    <t>Vsi spojni elementi – vijaki (skladni s SIST EN ISO 4016:2011) in matice (skladne s SIST EN ISO 4034:2002) morajo biti standardne izvedbe in zaščiteni proti rjavenju – galvanizirani ali INOX minimalne natezne trdnosti vsaj 8.8. Podložke morajo ustrezati standardu SIST EN ISO 7091:2002.
Primeroma:
za vsako prirobnico DN50 se naroči 4 vijake M16×80, 4 matice in 8 podložk
za vsako prirobnico DN80 se naroči 8 vijakov M16×80, 8 matic in 16 podložk
za vsako prirobnico DN100 se naroči 8 vijakov M16×80, 8 matic in 16 podložk
za vsako prirobnico DN150 se naroči 8 vijakov M20×100, 8 matic in 16 podložk ...
Vse vgradne dolžine ventilov s prirobnicami morajo ustrezati SIST EN 558:2008+A1:2008. 
Vse prirobnice morajo biti skladne s SIST EN 1092-2:2008, prirobnična tesnila pa s SIST EN 1514-1:1998.
Vsa zunanja in notranja epoxy zaščita mora biti izvedena po SIST EN14901:2006. Vijačni in tesnilni material mora biti upoštevan v ceni fazonskih kosov in armatur.</t>
  </si>
  <si>
    <t>Ponujeni materiali in oprema mora biti najmanj enake kvalitete kot je zahtevana na tem obrazcu. Za vse elemente, ki so v stiku s pitno vodo je potrebno upoštevati veljaven pravilnik o pitni vodi, ki v poglavju V. predpisuje zagotavljanje kakovosti priprave vode, opreme in materialov.</t>
  </si>
  <si>
    <t>SKUPNA REKAPITULACIJA OBNOVE VODOVODA PO PZI št. 1997-V/23</t>
  </si>
  <si>
    <t>A.+C.+D.OBNOVA javnega vodovoda s splošnimi stroški in obnovo priključkov (brez DDV):</t>
  </si>
  <si>
    <t>A.+C.+D. OBNOVA javnega vodovoda s splošnimi stroški in obnovo priključkov (z DDV)</t>
  </si>
  <si>
    <t>A. OBNOVA javnega vodovoda - SKUPAJ 162,95 m ; brez DDV</t>
  </si>
  <si>
    <t xml:space="preserve"> </t>
  </si>
  <si>
    <t>A1. SKUPAJ VODOVOD "V1" v Čufarjevi ulici na odseku od križišča s Kotnikovo ulico na vzhodu ter Resljevo cesto na zahodu (NL DN100; 162,95m)</t>
  </si>
  <si>
    <t>A1.1. Vodovod "V1" - 162,95m</t>
  </si>
  <si>
    <t>A1.2 VODOVODNI PROVIZORIJ</t>
  </si>
  <si>
    <t>A1.3 OBNOVA CESTIŠČA - Ni predmet tega načrta. Po načrtu ceste!</t>
  </si>
  <si>
    <t>C. HIŠNI PRIKLJUČKI,  SKUPAJ 6 kos (OCENA!)</t>
  </si>
  <si>
    <t>C.1 Obnova in prevezava obstoječih priključkov  (6 kos - OCENA)</t>
  </si>
  <si>
    <t xml:space="preserve">D. SPLOŠNI STROŠKI IN TUJE STORITVE; </t>
  </si>
  <si>
    <t>R E K A P I T U L A C I J A</t>
  </si>
  <si>
    <t>Opis dela</t>
  </si>
  <si>
    <t xml:space="preserve">Znesek       </t>
  </si>
  <si>
    <t>PRESADITEV DREVNINE IN GRMOVNIC</t>
  </si>
  <si>
    <t>ZAŠČITA OBSTOJEČE DREVNINE</t>
  </si>
  <si>
    <t>SADILNE POVRŠINE - ZEMELJSKA DELA</t>
  </si>
  <si>
    <t>ZASADITEV</t>
  </si>
  <si>
    <t>6</t>
  </si>
  <si>
    <t>FONTANA</t>
  </si>
  <si>
    <t>7</t>
  </si>
  <si>
    <t>NAMAKALNI SISTEM</t>
  </si>
  <si>
    <t>8</t>
  </si>
  <si>
    <t>RAZNO</t>
  </si>
  <si>
    <t>SKUPAJ 1 – 8:</t>
  </si>
  <si>
    <t xml:space="preserve">NEPREDVIDENA DELA – 5% </t>
  </si>
  <si>
    <t>SKUPAJ :</t>
  </si>
  <si>
    <t>DDV</t>
  </si>
  <si>
    <t>SKUPAJ KRAJINSKA UREDITEV</t>
  </si>
  <si>
    <t>Popis del in projektantska ocena vrednosti sta izdelana na osnovi PZI načrta 2034KA.</t>
  </si>
  <si>
    <t>V rekapitulaciji projektantske ocene vrednosti je upoštevano povečanje vrednosti za 5 % zaradi nepredvidenih del.</t>
  </si>
  <si>
    <t>V rekapitulaciji projektantske ocene vrednosti je zajet davek na dodano vrednost (DDV) v višini 22 %.</t>
  </si>
  <si>
    <t>Cena na</t>
  </si>
  <si>
    <t>enoto mere</t>
  </si>
  <si>
    <t>Znesek</t>
  </si>
  <si>
    <t>Glej Tehnično poročilo 2231KA, Krajinaris d.o.o., avgust 2023!</t>
  </si>
  <si>
    <t>splošno:</t>
  </si>
  <si>
    <t>Dela je potrebno izvajati po projektni dokumentaciji, v skladu z veljavnimi tehničnimi predpisi, normativi in standardi ob upoštevanju zahtev iz varstva pri delu. Uporabljati je potrebno samo materiale, ki ustrezajo predpisom in standardom</t>
  </si>
  <si>
    <t>V enotnih cenah morajo biti zajeti tudi naslednji stroški:</t>
  </si>
  <si>
    <t>*</t>
  </si>
  <si>
    <t>ureditev gradbišča, postavitev gradbiščne table, zaščitna ograja in obvestil ter ostala pripravljalna dela, z vsemi deli in materialom in dnevno čiščenje gradbišča, skladno z varnostnim načrtom</t>
  </si>
  <si>
    <t>izvajanje geodetskih storitev  med samo gradnjo, ki vsebujejo: zakoličbe širitev in novih komunalnih vodov,  podajanje višin, kontrola ustreznih naklonov ipd., postavitev gradbenih profilov, zaščita zakoličbe, vse  za ves čas gradnje in za vsa dela</t>
  </si>
  <si>
    <t>ves potreben material z dobavo, transporti in vgrajevanjem,</t>
  </si>
  <si>
    <t>nabavo in dobavo osnovnega, pomožnega, pritrdilnega, tesnilnega materiala za izvedbo posamezne postavke iz popisa;</t>
  </si>
  <si>
    <t>izpolnitev obvez izvajalca glede varstva pri delu na premičnih deloviščih (gradbišču)</t>
  </si>
  <si>
    <t>snemanje izmer na licu mesta in usklajevanje z nadzorom oz. odg.projektantom v primeru odstopanja od projekta ali pri nejasnostih;</t>
  </si>
  <si>
    <t>koordinacijo izvajalca do svojih podizvajalcev, dobaviteljev in kooperantov, ki sodelujejo pri predmetni gradnji oz. izvedbi del;</t>
  </si>
  <si>
    <t>izpolnitev vseh obvez izvajalca po veljavni zakonodaji in pripadajočih veljavnih pravilnikih, ki se nanašajo direktno ali indirektno na izvedbo/gradnjo;</t>
  </si>
  <si>
    <t>pripravo in vzdrževanje gradbišča, vključno z odstranitvijo vseh provizorijev ter začasnih komunalnih priključkov po končanih delih;</t>
  </si>
  <si>
    <t>za  vsa čiščenja med samo gradnjo</t>
  </si>
  <si>
    <t>finalno čiščenje gradbišča, pred predajo naročniku</t>
  </si>
  <si>
    <t>zavarovanja gradbišča,</t>
  </si>
  <si>
    <t>začasne in stalne deponije in pripadajoči transporti,</t>
  </si>
  <si>
    <t>sortiranje odpadkov na gradbišču (gradbiščni odpadki in odpadki od rušenja), stroški nakladanja, odvoza na registrirano stalno deponijo ter plačilo stroškov prevozov, deponije in taks. Ponudnik - izvajalec sam izbere lokacije deponij</t>
  </si>
  <si>
    <t>Po končanih gradbenih delih in pred pričetkom saditvenih in setvenih del je potrebno območje očistiti in odstraniti gradbene odpadke. Med deli je potrebno preprečiti kakršnokoli odtekanje škodljivih snovi (olja, goriva, kemikalije, barve ipd.) v tla, sploh na območju predvidenega ozelenjevanja.</t>
  </si>
  <si>
    <t>Pred vgradnjo posameznih plasti vegetacijskega sloja in začetkom zemeljskih in saditvenih del je potrebno preveriti stanje objekta. Pregledajo se površine in odpravijo možne nepravilnosti (poškodbe membrane, zaščitnih slojev: toplotna zaščita in hidroizolacija, pregledajo se vsi spoji, površine..).</t>
  </si>
  <si>
    <t>Izvajalec sadilnih in setvenih del je odgovoren za 2-letno investicijsko  vzdrževanje oziroma vzdrževanje do vraščenosti rastlin.</t>
  </si>
  <si>
    <t>Sadike morajo ustrezati standardu Evropskemu tehničnemu in kakovostnemu standardu za drevesnice (ENA).</t>
  </si>
  <si>
    <t>Pred vgradnjo sadik je potreben strokovni nadzor. Izvaja ga usposobljen strokovnjak (agronom, krajinski arhitekt, izvedenec vrtnarske stroke) in preveri količine, kakovost sadik in ravnanje s sadikami. Neustrezne sadike zavrne!</t>
  </si>
  <si>
    <t>RAVNANJE S SADIKAMI - ZAŠČITA 1: Rastline je potrebno posaditi takoj po dobavi. Če to ni mogoče, se jih lahko uskladišči za največ 48 ur. V tem času je treba rastline z enostavnimi ukrepi, kot je to na primer z zalivanjem in s pokrivanjem, zaščititi tako, da ne bo prišlo do poškodb zaradi izsušitve, zmrzali ali pregrevanja.</t>
  </si>
  <si>
    <t>RAVNANJE S SADIKAMI - ZAŠČITA 2: ko so rastline na gradbišču je treba preprečiti, da bi se poškodovale pri prevozu in premikanju, skladiščenju, vkopavanju v zasip in sajenju. Prav tako jih je treba zaščititi pred izsušitvijo, pregretjem in zmrzaljo.</t>
  </si>
  <si>
    <t>Sadike se nabavijo po pogojih PZR in po terminskem planu. Če predpisanih sadik ni na voljo, mora izvajalec o spremembi obvestiti projektanta in šele z njegovim pisnim privoljenjem izvesti morebitno spremembo.</t>
  </si>
  <si>
    <t>V primeru nejasnosti veljajo navodila, kot jih določajo DIN oz. enakovredni veljavni SIST EN normativi:</t>
  </si>
  <si>
    <t>SIST DIN 18915:2019 Vegetacijska tehnika v krajinski gradnji, zemeljska dela (Vegetationstechnik im Landschaftsbau – Bodenarbeiten)</t>
  </si>
  <si>
    <t>SIST DIN 18916:2019 Vegetacijska tehnika v krajinski gradnji, sadike in sajenje (Vegetationstechnik im Landschaftsbau - Pflanzen und Pflanzarbeiten)</t>
  </si>
  <si>
    <t>SIST DIN 18918:2019 – Vegetacijska tehnika v krajinski gradnji, (Vegetationstechnik im Landschaftsbau - Ingenieurbiologische Sicherungsbauweisen- Sicherungen durch Ansaaten, Bepflanzungen, Bauweisen mit lebenden und nicht lebenden Stoffen und Bauteilen, kombinierte Bauweisen)</t>
  </si>
  <si>
    <t>SIST DIN 18919:2019 – Uporaba rastlin pri urejanju zelenih površin – Začetno in redno vzdrževanje zelenih površin - Vegetationstechnik im Landschaftsbau - Entwicklungs- und Unterhaltungspflege von Grünflächen (povzetek načel dobre prakse pri ureditvi in oskrbi zelenih površin).</t>
  </si>
  <si>
    <t>Upoštevati je treba naravno posedanje in pri nasipih in zasipih sadilnih jam. Pričakovane posedke se upošteva pri dobavi zemlje.</t>
  </si>
  <si>
    <t>SADILNI JAREK – ZEMELJSKA DELA</t>
  </si>
  <si>
    <t>Obračun zemeljskih del se mora izvajati na osnovi dejansko opravljenih količin z dejansko kategorijo zemljine, katere z vpisom v gradbeni dnevnik potrdi odgovorni nadzorni. Vse količine zemeljskih del, tamponov,.. so podane v raščenem oz. zbitem stanju.</t>
  </si>
  <si>
    <t xml:space="preserve">Ob izvedbi širokega izkopa mora geomehanik prevzeti planum izkopa in potrditi projektiran sestav spodnjega ustroja. Meritve zbitosti in pregledi temeljnih tal, tamponov in nasipov se ne obračunavajo posebej, ampak morajo biti vključene v enotne cene zemeljskih del. </t>
  </si>
  <si>
    <t>Pri izkopih upoštevati tudi: vse vertikalne in horizontalne prenose, prevoze in transporte, vsa podpiranja in zavarovanja brežin izkopov ter zavarovanja okolice med izkopi.</t>
  </si>
  <si>
    <t>Stroški odvoza odvečnega in odpadnega (kontaminiranega) zemeljskega materiala vključujejo odvoz na stalno deponijo v oddaljenosti do 15 km. Kompletno s plačilom taks in stroškov deponije.</t>
  </si>
  <si>
    <r>
      <rPr>
        <b/>
        <sz val="9"/>
        <color rgb="FF000000"/>
        <rFont val="Arial"/>
        <family val="2"/>
        <charset val="238"/>
      </rPr>
      <t xml:space="preserve">Zemeljska dela se izvaja v času, ko je frakcija tal sveža ali vlažna.  Fina nivelacija se izvaja ročno na višino +/- 2 cm na 4 metrski lati. Nivo zemlje je potrebno izravnati + 1 cm nad  končno niveleto (upoštevanje posedanje).  Plasti substrata se vgrajujejo postopoma v 20-30 cm plasteh. Predvidena meja del krajinske arhitekture je opredeljena v tehničnem poročilu (3.3 Izdelava vegetacijskega profila) in predvideva, da je na objektu nad kletno etažo izvedena toplotna zaščita in hidroizolacijska plast ter zaščita teh slojev oziroma drenažni sloj!   </t>
    </r>
    <r>
      <rPr>
        <sz val="9"/>
        <color rgb="FF000000"/>
        <rFont val="Arial"/>
        <family val="2"/>
        <charset val="238"/>
      </rPr>
      <t xml:space="preserve">              </t>
    </r>
  </si>
  <si>
    <t>Skupna debelina sloja rodovitne zemlje oziroma rastnega substrata na površinah ne sme biti manjša od 40cm za zasaditev grmovnic in 80cm za zasaditev dreves!</t>
  </si>
  <si>
    <t>Zemlja za sajenje mora ustrezati naslednjim zahtevam: ph vrednost: 6-7, vsebnost hranil (mg/100g) po Al metodi: fosfor (4-8), kalij (8-16), Mg (4-8), delež humusa 5-8%. Substart mora biti zračen, brez plevelnih semen in ostankov korenin ali ostalih rastlinskih delov ter strukturno stabilen.</t>
  </si>
  <si>
    <t>TIP1 / 1000mm</t>
  </si>
  <si>
    <t>Priprava rastišča po SIST DIN 18915:2019 toč. 7.7.1 (mešanica kvalitetne zemlje, mivke (kremenčevega peska) in šote v globini 80 -100 cm)</t>
  </si>
  <si>
    <t>Količki, impregnirani, premer 10 cm, dolžina 250 cm (3 na sadiko), povezava z impregniranimi  latami (polokroglicami), vezivo mora dovoljevati nihanje drevesa in slediti rasti v debelino</t>
  </si>
  <si>
    <t xml:space="preserve">Dobava, saditev, min. gnojilo v razmerju 14-8-11 ali npr. Osmocote Exact  v količini 7,5 g/tableto, 4 tablete na sadiko), izdelava zalivalne sklede, zastiranje v debelini 10 cm, zalivanje (120 litrov/sadiko), oskrba </t>
  </si>
  <si>
    <t xml:space="preserve">Široki strojni izkop zemljine 3. kategorije v debelini 900mm, strojno, z odvozom na lokalno deponijo. </t>
  </si>
  <si>
    <t>Planiranje dna gradbene jame do ± 3 cm in dna temeljev ter utrjevanje do predpisane zbitosti po geomehanskem poročilu, oziroma zahtevi geomehanika.</t>
  </si>
  <si>
    <t>SADILNI JAREK – ZEMELJSKA DELA SKUPAJ:</t>
  </si>
  <si>
    <t>SADILNI JAREK – GRADBENA DELA</t>
  </si>
  <si>
    <t>Opomba:</t>
  </si>
  <si>
    <t>Sadilna jama pod ustrojem tlaka (po načrtu)</t>
  </si>
  <si>
    <t>Izvedba pred izvajanjem tlakovanih površin in betonske plošče!!!</t>
  </si>
  <si>
    <t xml:space="preserve">Prostor za sajenje drevnine z rastnim ustrojem </t>
  </si>
  <si>
    <t>Ob izvedbi širokega izkopa mora geomehanik prevzeti planum izkopa in potrditi projektiran sestav spodnjega ustroja. Meritve zbitosti in pregledi temeljnih tal, tamponov in nasipov se ne obračunavajo posebej, ampak morajo biti vključene v enotne cene zemeljskih del.</t>
  </si>
  <si>
    <t>Stroški odvoza odvečnega - odpadnega zemeljskega materiala vključujejo odvoz na stalno deponijo v oddaljenosti do 20 km. Kompletno s plačilom taks in stroškov deponije.</t>
  </si>
  <si>
    <t>Širina sadilnega jarka (zgornji sloj)</t>
  </si>
  <si>
    <t xml:space="preserve">m </t>
  </si>
  <si>
    <t>Širina sadilnega jarka (spodnji sloj)</t>
  </si>
  <si>
    <t>TIP1</t>
  </si>
  <si>
    <t>1 (os)</t>
  </si>
  <si>
    <t>Vsota</t>
  </si>
  <si>
    <t>TIP2</t>
  </si>
  <si>
    <t>2 (vrtec)</t>
  </si>
  <si>
    <t>3 (ledina center)</t>
  </si>
  <si>
    <t>4 (resljeva cesta)</t>
  </si>
  <si>
    <t>TIP1 / 900mm</t>
  </si>
  <si>
    <t>Nabava, dobava in vgradnja spodnjega ustroja sadilnega jarka, 900 mm drobljene kamnine 100 - 150 mm in prsti po opredeljenem postopku: 1.vgradnja drobljne kamnine (100-150mm v plasteh po 250mm in poravnava sloja z lato 2. postopni nanosi rodovitne prsti z vmešano šoto (10%) v max debelini 2 cm, 3. inkorporiranje (spiranje) v reže med kamite agregate.  Postopek ponavljati do popolne zapolnitve por oz. prostorov med kaminitimi agregati kar ustreza razmerju zemlja/ kamniti del 1:3, 4. Utrjevanje do predpisane trdnosti.</t>
  </si>
  <si>
    <t>Dodajanje gnojila (kot npr.: Osmocote Exact Standard 8-9 mesecev ali Multicode100g/m2 = 1 pest) na vsako izdelano plast (250 mm) skeletnega rastnega profila</t>
  </si>
  <si>
    <t>Komplet z vsemi deli, transportom in izvedbo!</t>
  </si>
  <si>
    <t>SADILNI JAREK – GRADBENA DELA SKUPAJ:</t>
  </si>
  <si>
    <t>zasaditev:</t>
  </si>
  <si>
    <t xml:space="preserve">Vegetacisjki sloji se vgrajujeo skladno s projektno dokumentacijo. Kontrola ustreznosti, pri čemer se ocenjuje globina in ustreznost sestave substrata, se izvede pred sadilnimi deli. </t>
  </si>
  <si>
    <t>Pred sajenjem je potrebno izvesti sadilno rez, odstraniti poškodovane poganjke (grmovnice, drevesne sadike). Pred sajenjem lonicere je potrebno preveriti stanje koreninskega sistema po izlončenju sadik. Koreninsko grudo je potrebno razrahljati, vse zvite korenine ustrezno obrezati in odstraniti oz prikrajšati poškodovane nadzemne poganjke.  Pred izlončenjem je potrebno preveriti vlažnost koreninske grude (pri sadikah trajnic, grmovnic in dreves) in jo po potrebi zaliti nekaj dni pred sajenjem. Pri sadikah trajnic je potrebno ob pregledu izločiti tiste sadike, ki rastejo v zapleveljenih lončkih. Ne sadimo trajnic, katerih korenine so prerasle volumen lončka!</t>
  </si>
  <si>
    <t>Sadi se vedno v suhem vremenu, na pripravljeno površino: Če je med zemeljskimi deli (fina nivelacija) preteklo več časa (tednov) je potrebno ponovno rahljanje tal do globine 10 do 15 cm, v natančnosti +/- 5 cm. Saditev se izvaja po tehnologiji izvajalca, s tem da se je potrebno izogibati kakršnim koli poškodbam sadik med transportom, hranjenjem na gradbišču ali pri samem sajenju. Pred saditvijo se obreže poškodovane korenine pri kontejnerskih sadikah pa se pred sajenjem pretrga koreninsko polst.
Velikost sadilne jame: 1,5 – kratna velikost premera bale/ lonca rastline, Pred sadnjo se preveri kakovost sadilnega substrata.</t>
  </si>
  <si>
    <t>Sadike se nabavijo po pogojih PZR in po terminskem planu. Če predpisanih sadik ni na voljo, mora izvajalec o spremembi obvestiti projektanta in šele z njegovim pisnim privoljenjem izvesti morebitno spremembo. Oporni količki za drevesa morajo biti primerno obdelani, predvsem pa impregnirani tako, da zdržijo kot opora najmanj 3 leta. Trak za pritrditev mora biti zadosti širok in elastičen, izdelan iz materiala, ki sčasoma razpade. Založno gnojilo - briketi mora biti v originalni embalaži z označeno dobo zagotovljenega delovanja (najmanj 2 leti).</t>
  </si>
  <si>
    <t>Globina rastnega sloja:  sadike dreves - 80 cm rodovitne prsti, grmovnice - 50 cm in trajnice - 40 cm</t>
  </si>
  <si>
    <t>kpt</t>
  </si>
  <si>
    <t>-</t>
  </si>
  <si>
    <t>Odkop dreves</t>
  </si>
  <si>
    <t>Presaditev na novo lokacijo po izboru naročnika s privezovanjem</t>
  </si>
  <si>
    <t>Nega drevesa, z vsemi potrebnimi deli,  dodajanjem hranil in zalivanjem</t>
  </si>
  <si>
    <t xml:space="preserve">OPOMBA:  Vse presaditve izvajati na prej pripravljeno sadilno mesto! Vsa presajena drevesa ustrezno zaščititi! </t>
  </si>
  <si>
    <t>OPOMBA:  Stara zbita tla je potrebno razrahljati z razpihovalcem, doda se plodno zemljo in mulč po površini. Pri novi zasaditvi je naj globina plodne in zračne zemlje vsaj 80cm!</t>
  </si>
  <si>
    <t>Presaditev na novo lokacijo po načrtu zasaditve s privezovanjem</t>
  </si>
  <si>
    <t xml:space="preserve">OPOMBA: Vse presaditve izvajati na prej pripravljeno sadilno mesto! Vsa presajena drevesa ustrezno zaščititi med gradnjo!!! </t>
  </si>
  <si>
    <t>OPOMBA: Stara zbita tla je potrebno razrahljati z razpihovalcem, doda se plodno zemljo in mulč po površini. Pri novi zasaditvi je naj globina plodne in zračne zemlje vsaj 80cm!</t>
  </si>
  <si>
    <t>OPOMBA:  Vsa dela izvajati pod nadzorom licenciranega arborista in projektanta!</t>
  </si>
  <si>
    <t>Presaditev obstoječih striženih grmovnic z zahtevno nego (po načrtih in dogovoru z naročnikom, izvedencem za arboristiko in projektantom!) Odkop grmovnic, presaditev, nega. Skupaj z vsemi deli in nego.</t>
  </si>
  <si>
    <t>Odkop grmovnic</t>
  </si>
  <si>
    <t>Presaditev na opredeljeno lokacijo (po načrtu)</t>
  </si>
  <si>
    <t>Nega grmovnic, z vsemi potrebnimi deli,  dodajanjem hranil in zalivanjem</t>
  </si>
  <si>
    <t>Linija žive meje:</t>
  </si>
  <si>
    <t xml:space="preserve">OPOMBA:  Vse presaditve izvajati na prej pripravljeno sadilno mesto! Vse presajene grmovnice zaščititi med gradnjo! </t>
  </si>
  <si>
    <t>OPOMBA:  Stara zbita tla je potrebno razrahljati z razpihovalcem, doda se plodno zemljo in mulč po površini. Pri novi zasaditvi je naj globina plodne in zračne zemlje vsaj 50cm!</t>
  </si>
  <si>
    <t>PRESADITEV DREVNINE IN GRMOVNIC SKUPAJ:</t>
  </si>
  <si>
    <t xml:space="preserve">ZAŠČITA OBSTOJEČE IN PRESAJENE DREVNINE </t>
  </si>
  <si>
    <t>Zaščita obstoječe vegetacije in rastiščnega prostora, skladno z načrtom varovanja in predpisanimi ukrepi  licenciranega arborista, v skladu z vsemi normativi SIST DIN 18920:2019!</t>
  </si>
  <si>
    <t>Izdelava delavniškega načrta, ki ga potrdijo naročnik, licencirani arborist in odgovorni projektant!</t>
  </si>
  <si>
    <t>Izdelava koreninske zavese</t>
  </si>
  <si>
    <t>Izdelava koreninske zavese kot zaščita obstoječe drevnine zaradi gradnje!</t>
  </si>
  <si>
    <t xml:space="preserve">Od koreničnika naj bo zunanji rob zavese odmaknjen za razdaljo, ki je enaka štirikratniku obsega debla na višini 1 m oziroma za najmanj 2,5 m. Izkop za zaveso naj se izdela ročno. Z izvedbo koreninske zavese naj se začne eno rastno obdobje pred začetkom gradbenih del. </t>
  </si>
  <si>
    <t>Debelina koreninske zavese s substratom naj znaša minimalno 25 cm, v globino naj sega do konca koreninskega sistema, vendar največ do dna gradbene jame. - OCENA!!!</t>
  </si>
  <si>
    <t>Pri koreninski zavesi se na strani, ki bo odprta proti bodoči gradbeni jami, postavi stabilen, razgradljiv in zrako prepusten opaž iz kolov, žične mreže in koreninsko pregrado za trajno vlaženje:</t>
  </si>
  <si>
    <t xml:space="preserve">Koreninska pregrada za trajno vlaženje površine, 100% biorazgradljiva. Celulozna membrana z robom in dostopom za namakalno linijo, sidrana. Dimenzije: prilagoditi posamezni lokaciji – OCENA! </t>
  </si>
  <si>
    <t>Do začetka gradnje in med samo gradnjo mora biti koreninska zavesa stalno vlažna!!!</t>
  </si>
  <si>
    <t>Dolžina niza ob vrtcu</t>
  </si>
  <si>
    <t>Dolžina niza ob Ledina centru</t>
  </si>
  <si>
    <r>
      <rPr>
        <sz val="10"/>
        <rFont val="Arial"/>
        <family val="2"/>
        <charset val="238"/>
      </rPr>
      <t>Izdelava začasnega</t>
    </r>
    <r>
      <rPr>
        <b/>
        <sz val="10"/>
        <rFont val="Arial"/>
        <family val="2"/>
        <charset val="238"/>
      </rPr>
      <t>*</t>
    </r>
    <r>
      <rPr>
        <sz val="10"/>
        <rFont val="Arial"/>
        <family val="2"/>
        <charset val="238"/>
      </rPr>
      <t xml:space="preserve"> premičnega namakalnega sistema za zalivanje odkritih dreves ob izkopu gradbene jame, ter za obdobje gradnje. </t>
    </r>
  </si>
  <si>
    <t>*neprekinjeno kapljično namakanje za celotno obdobje gradnje oz. do priključevanja na stalni namakalni sistem!!!</t>
  </si>
  <si>
    <r>
      <rPr>
        <b/>
        <sz val="10"/>
        <rFont val="Arial"/>
        <family val="2"/>
        <charset val="1"/>
      </rPr>
      <t>* zagotoviti je potrebno vsaj 2</t>
    </r>
    <r>
      <rPr>
        <b/>
        <sz val="10"/>
        <rFont val="Arial"/>
        <family val="2"/>
        <charset val="238"/>
      </rPr>
      <t>m</t>
    </r>
    <r>
      <rPr>
        <b/>
        <vertAlign val="superscript"/>
        <sz val="10"/>
        <rFont val="Arial"/>
        <family val="2"/>
        <charset val="238"/>
      </rPr>
      <t>1</t>
    </r>
    <r>
      <rPr>
        <b/>
        <sz val="10"/>
        <rFont val="Arial"/>
        <family val="2"/>
        <charset val="1"/>
      </rPr>
      <t xml:space="preserve"> namakalne cevi na m</t>
    </r>
    <r>
      <rPr>
        <b/>
        <vertAlign val="superscript"/>
        <sz val="10"/>
        <rFont val="Arial"/>
        <family val="2"/>
        <charset val="1"/>
      </rPr>
      <t>1</t>
    </r>
    <r>
      <rPr>
        <b/>
        <sz val="10"/>
        <rFont val="Arial"/>
        <family val="2"/>
        <charset val="1"/>
      </rPr>
      <t>!</t>
    </r>
  </si>
  <si>
    <t>Za potrebe vse obstoječe in presajene drevnine</t>
  </si>
  <si>
    <t>Namakalni sistem se po potrebi premika glede na izkop gradbene jame**</t>
  </si>
  <si>
    <t>** vsa drevnina mora biti med gradnjo ustrezno zaščitena in namakana</t>
  </si>
  <si>
    <t>Osnovne zahteve za premični namakalni sistem:</t>
  </si>
  <si>
    <t>- Izguba tlaka v sistemu: pri 400 l/h &lt; 0,05 bar</t>
  </si>
  <si>
    <t>- Vsi vgrajeni deli morajo biti odporni proti koroziji</t>
  </si>
  <si>
    <t>- brezstopenjska nastavitev pretoka (Q) od 0 do 400 litrov/dan</t>
  </si>
  <si>
    <t>- Qmax na namakalno linijo: ~200 l/dan (prosto nastavljivo)</t>
  </si>
  <si>
    <t>Zahteve za napajalni in namakalni vod:</t>
  </si>
  <si>
    <t>- Spiralna cev z debelino stene 3-4 mm in notranjim premerom (DN) največ 20 mm</t>
  </si>
  <si>
    <t>- upogibni polmer: najmanj 80 mm pri 23°C; 100 mm maks</t>
  </si>
  <si>
    <t>- Enakomerno odvajanje vode po celotni dolžini namakalnih vodov</t>
  </si>
  <si>
    <t xml:space="preserve">Skupaj z vsemi deli, dognojevanjem, zastiranjem, sprotnim zalivanjem (120 litrov/sadiko), ter oskrbo  </t>
  </si>
  <si>
    <t>ZAŠČITA OBSTOJEČE DREVNINE SKUPAJ:</t>
  </si>
  <si>
    <t>SADILNE POVRŠINE – ZEMELJSKA DELA</t>
  </si>
  <si>
    <t>Skupna debelina sloja rodovitne zemlje oziroma rastnega substrata na površinah ne sme biti manjša od 20cm za izvedbo tratne površine, 40cm za zasaditev grmovnic in 80cm za zasaditev dreves!</t>
  </si>
  <si>
    <t>Zemlja za sajenje mora ustrezati naslednjim zahtevam: ph vrednost: 6-7, vsebnost hranil (mg/100g) po Al metodi: fosfor (4-8), kalij (8-16), Mg (4-8), delež humusa 5-8%. Substrat mora biti zračen, brez plevelnih semen in ostankov korenin ali ostalih rastlinskih delov ter strukturno stabilen.</t>
  </si>
  <si>
    <r>
      <rPr>
        <sz val="9"/>
        <rFont val="Arial"/>
        <family val="2"/>
        <charset val="1"/>
      </rPr>
      <t xml:space="preserve">Nabava, dobava in zasip zgornjega sloja sadilnega jarka, z rodovitno zemljo primerno za sajenje z dodajanjem gnojila s počasnim sproščanjem v količini 100g/m2 z razmerjem 18-9-10 in mikroelementi (kot npr. Osmocote Pro 8-9) v debelini minimalno 400 mm ali 500 mm. </t>
    </r>
    <r>
      <rPr>
        <sz val="9"/>
        <rFont val="Arial"/>
        <family val="2"/>
        <charset val="238"/>
      </rPr>
      <t>Izravnava in valjanje novo humuziranih površin, kot priprava za sejanje trajnic in pokrovnic. Komplet z vsemi deli, transportom in izvedbo! - OCENA!</t>
    </r>
  </si>
  <si>
    <t>500mm (os)</t>
  </si>
  <si>
    <t>400mm (vrtec)</t>
  </si>
  <si>
    <t>500mm (resljeva cesta)</t>
  </si>
  <si>
    <t>Strojni nasip zemljine za dodatna nasutja za drevesa in utrjevanje do predpisane zbitosti, v slojih po 20cm</t>
  </si>
  <si>
    <t>Ročno planiranje in detajlno oblikovanje nasutij po projektu. Ocena.</t>
  </si>
  <si>
    <t>Izravnava in valjanje novo humuziranih površin kot priprava za sejanje pokrovnic, grmovnic in trajnic</t>
  </si>
  <si>
    <r>
      <rPr>
        <sz val="9"/>
        <rFont val="Arial"/>
        <family val="2"/>
        <charset val="1"/>
      </rPr>
      <t xml:space="preserve">(DREVNINA, KOVINSKI ROBNIK, VRTEC) Izboljšanje rastiščnih pogojev obstoječe drevnine z razpihovanjem, rahljanjem obstoječe zemljine in dodajanja kvalitetnega rastnega substrata, primernega za sajenje drevnine, z dodajanjem gnojil s počasnim sproščanjem v razmerju 18-10-9 z dodanimi mikrolementi (kot. npr. Osmocote Pro 8-9) V debelini minimalno 850 mm. Dosutje do obstoječe višine! </t>
    </r>
    <r>
      <rPr>
        <sz val="9"/>
        <rFont val="Arial"/>
        <family val="2"/>
        <charset val="238"/>
      </rPr>
      <t>Komplet z vsemi deli, nabavo, transportom in izvedbo! - OCENA!</t>
    </r>
  </si>
  <si>
    <r>
      <rPr>
        <sz val="9"/>
        <rFont val="Arial"/>
        <family val="2"/>
        <charset val="238"/>
      </rPr>
      <t>(DREVNINA, ŽELEZNA REŠETKA)</t>
    </r>
    <r>
      <rPr>
        <sz val="9"/>
        <rFont val="Arial"/>
        <family val="2"/>
        <charset val="1"/>
      </rPr>
      <t xml:space="preserve">             </t>
    </r>
    <r>
      <rPr>
        <sz val="9"/>
        <rFont val="Arial"/>
        <family val="2"/>
        <charset val="238"/>
      </rPr>
      <t xml:space="preserve">Izboljšanje rastiščnih pogojev obstoječe drevnine z razpihovanjem, rahljanjem obstoječe zemljine in dodajanja kvalitetnega rastnega substrata, primernega za sajenje drevnine, z dodajanjem gnojil s počasnim sproščanjem v razmerju 18-10-9 z dodanimi mikrolementi (kot. npr. Osmocote Pro 8-9) V debelini minimalno 850 mm. Dosutje do obstoječe višine! </t>
    </r>
    <r>
      <rPr>
        <sz val="9"/>
        <rFont val="Arial"/>
        <family val="2"/>
        <charset val="238"/>
      </rPr>
      <t>Komplet z vsemi deli, nabavo, transportom in izvedbo! - OCENA!</t>
    </r>
  </si>
  <si>
    <t>SADILNE POVRŠINE – ZEMELJSKA DELA SKUPAJ:</t>
  </si>
  <si>
    <t>ZASADITVE</t>
  </si>
  <si>
    <t>Glej še tehnično poročilo in pogoje za sajenje v uvodu popisa.</t>
  </si>
  <si>
    <t>Saditev dreves</t>
  </si>
  <si>
    <t xml:space="preserve">Sadilne jame pri drevesnih in grmovnih sadikah morajo ustrezati najmanj 1,5 kratnemu premeru bale oz. koreninske grude rastline in do globine, ki ustreza višini koreninske grude. </t>
  </si>
  <si>
    <t>KAKOVOST SADIK - Opis kakovostnih zahtev velja po SIST DIN 18916:2019 Uporaba rastlin pri urejanju zelenih površin - Sadike in sajenje, in FLL določilih za sadike iz drevesnic ter določilih OTP. Sadike dreves morajo imeti koreninsko grudo, premer koreninske grude mora biti vsaj 3x obsega debla na koreninskem vratu. Višina in število presajanj v drevesnici določen v popisu sadik! Neobraščeno deblo mora biti do krošnje visoko najmanj 1.5 m, krošnja z vsaj 5 dobro razvitih nastavkov vretenasto izraščajočih mora biti skladna in v primernem razmerju z obsegom debla.</t>
  </si>
  <si>
    <t>Nabava in dovoz sadik dreves ustrezne vrste in kakovosti kot je opredeljena v popisu sadik!</t>
  </si>
  <si>
    <t>Izkop sadilne jame v velikosti 110x110x110 cm oz. 1.5 x premer bale (glej tehnično poročilo – pogoje saditve!) in sajenje po SIST DIN 18916</t>
  </si>
  <si>
    <t>Sadike dreves</t>
  </si>
  <si>
    <t>Opis kakovostnih zahtev po SIST DIN 18916:2019, FLL določilih za sadike iz drevesnic, ter določilih OTP.</t>
  </si>
  <si>
    <t>Prunus cerasifera ’Nigra’</t>
  </si>
  <si>
    <r>
      <rPr>
        <sz val="9"/>
        <color rgb="FF000000"/>
        <rFont val="Arial"/>
        <family val="2"/>
        <charset val="238"/>
      </rPr>
      <t xml:space="preserve">Kakovost sadik: 4x presajena sadika s koreninsko balo, širina 200-300cm, višina 500-700cm, </t>
    </r>
    <r>
      <rPr>
        <b/>
        <sz val="9"/>
        <rFont val="Arial"/>
        <family val="2"/>
        <charset val="238"/>
      </rPr>
      <t>deblo 35/40</t>
    </r>
  </si>
  <si>
    <t>Saditev grmovnic</t>
  </si>
  <si>
    <t xml:space="preserve">Sadilne jame pri grmovnih sadikah morajo ustrezati najmanj 1,5 kratnemu premeru bale oz. koreninske grude rastline in do globine, ki ustreza višini koreninske grude. </t>
  </si>
  <si>
    <t xml:space="preserve">KAKOVOST SADIK - Opis kakovostnih zahtev velja po SIST DIN 18916:2019 Uporaba rastlin pri urejanju zelenih površin - Sadike in sajenje, in FLL določilih za sadike iz drevesnic ter določilih OTP. </t>
  </si>
  <si>
    <t>Nabava in dovoz sadik grmovnic ustrezne vrste in kakovosti kot je opredeljena v popisu sadik!</t>
  </si>
  <si>
    <t>manjše grmovnice</t>
  </si>
  <si>
    <t>izkop sadilne jame 30/30 oz 1,5 x širina koreninske bale, lonca ter sajenje na že pripravljeno rastišče po SIST DIN 18916:2019</t>
  </si>
  <si>
    <t>priprava rastišča po SIST DIN 18915 toč. 7.7.1 (mešanica kvalitetne zemlje (80%), mivke (kremenčevega peska, 10%) in komposta (10%) v globini 40 cm)</t>
  </si>
  <si>
    <t>dobava, saditev, zastiranje, zalivanje (35 litrov/sadiko), oskrba</t>
  </si>
  <si>
    <t xml:space="preserve">Sadike grmovnic </t>
  </si>
  <si>
    <t>Lonicera nitida</t>
  </si>
  <si>
    <t>Zimzelena pokrovna rastlina. Listi so svetleče zeleni. Dobro prenaša urbana okolja, močno rez in sušo. Sadimo 3 sadik / m2. Razdalja sajenja je 70 cm, sadimo v trikot! Končna višina strižene živice je 100 cm.</t>
  </si>
  <si>
    <t>2x presajena sadika, lonec, Velikost: 40-60cm, 3-4 poganjke!</t>
  </si>
  <si>
    <t>Sajenje na razdaljo 70 x 70 cm. 3 kom na m2.</t>
  </si>
  <si>
    <t>4.5</t>
  </si>
  <si>
    <t>Saditev trajnic in okrasnih trav</t>
  </si>
  <si>
    <t>sajenje trajnic in okrasnih trav v pripravljeno gredo po SIST DIN 18916:2019</t>
  </si>
  <si>
    <t>Sadike trajnic in okrasnih trav</t>
  </si>
  <si>
    <t>Opis kakovostnih zahtev po SIST DIN 18916:2013, FLL določilih za sadike iz drevesnic, ter določilih OTP.</t>
  </si>
  <si>
    <t>Pred sajenjem mora razporeditev posameznih sadik potrditi odgovorni projektant.</t>
  </si>
  <si>
    <t>Deschampsia cespitosa</t>
  </si>
  <si>
    <t>Lonček P15</t>
  </si>
  <si>
    <t>Sajenje na razdaljo 40 x 40 cm. 3 kom na m2.</t>
  </si>
  <si>
    <t>Gaura lindheimeri</t>
  </si>
  <si>
    <t xml:space="preserve">Pred sajenjem mora razporeditev posameznih sadik potrditi odgovorni projektant. Sadike obeh vrst trajnic se razporejajo naključno po skupinah po 3.5 sadik ene vrste. </t>
  </si>
  <si>
    <t>Erigeron karvinskianus ’Blutenmeer’</t>
  </si>
  <si>
    <t>Lonček, P15</t>
  </si>
  <si>
    <t>9 kom na m2.</t>
  </si>
  <si>
    <t>Geranium cantabrigiene ’Berggarten’</t>
  </si>
  <si>
    <t>12 kom na m2.</t>
  </si>
  <si>
    <t>Persicaria bistorta ’Superba’</t>
  </si>
  <si>
    <t>6 kom na m2.</t>
  </si>
  <si>
    <t>Panicum virgatum ’Shenandoah’</t>
  </si>
  <si>
    <t>4.7</t>
  </si>
  <si>
    <t>Saditev  pokrovnic (v dvignjena korita F1)</t>
  </si>
  <si>
    <t>sajenje trajnic in pokrovnic v pripravljeno gredo</t>
  </si>
  <si>
    <t>4.8</t>
  </si>
  <si>
    <t>Sadike pokrovnic</t>
  </si>
  <si>
    <t>Pachysandra terminalis (Debelačka/Japonska pahisandra)</t>
  </si>
  <si>
    <t>Zimzelena trajnica, ki relativno počasi raste. Višina: 20-30 cm. Št. sadik na m2: 10-15. Ima sijoče liste in plazeča stebla. Pozimi se listi barvajo rumenkasto. Najbolj je uporabna kot pokrovna rastlina. Cveti v beli barvi konec marca in cel april. Je zelo odporna na mraz. Rastlina ima najraje vlažna, vendar odcedna tla, ki so rahlo kisla in bogata s humusom. Lonček, (sadi se 10 kom na m2)</t>
  </si>
  <si>
    <t>4.9</t>
  </si>
  <si>
    <t>Zastirka</t>
  </si>
  <si>
    <t>Dobava in vgradnja mineralne zastirke, granulacije 4-8mm, v debelini 9 cm</t>
  </si>
  <si>
    <t xml:space="preserve">Zastirka do vrha robnika – pred izvedbo se izvede fino planiranje, s katerim se zagotovi ustrezno poglobitev sadilne površine na minus 9cm. </t>
  </si>
  <si>
    <t>4.10</t>
  </si>
  <si>
    <t>Kokosova tkanina, utrjevanje nasutij</t>
  </si>
  <si>
    <t>Dobava in vgradnja kokosove tkanine za utrjevanje brežin naklona do 1:1, ojačana, s funkcijo zastirke, deb. 4-5mm, 700g/m2, komplet s pritrditvenim materialom in sidranjem, upoštevati vse preklope in zavihke zaradi sidranja na vrhu in robovih.</t>
  </si>
  <si>
    <t>4.11</t>
  </si>
  <si>
    <t>Prezračevanje koreninskega sistema</t>
  </si>
  <si>
    <t>Dobava in montaža prezračevalnega sistema za korenine, cevi za aerifikacijo po obodu koreninskih grud, s tremi vertikalnim cevmi in kovinskimi pokrovi (upoštevati ves spojni material in pritrditev pokrova - ta mora biti povsem tog), kot npr. RootRain Hydrogrille ali enakovredno. Upoštevati različne višine zemljine po načrtu in vsa potrebna dela in material.</t>
  </si>
  <si>
    <t>ZASADITVE SKUPAJ:</t>
  </si>
  <si>
    <t>!</t>
  </si>
  <si>
    <r>
      <rPr>
        <b/>
        <sz val="9"/>
        <rFont val="Arial"/>
        <family val="2"/>
        <charset val="238"/>
      </rPr>
      <t xml:space="preserve">Vsa urbana oprema enotnega videza s poenotinimi materiali! Vsi kovinski deli vroče cinkani, prašno barvani na RAL 7016 (klopi, stebrički, svetilke, stojala za kolesa, pitnik, kovinska panelna ograda,...), vsi leseni deli iz kvalitetnega lesa globinsko impregniranega sibirskega macesna </t>
    </r>
    <r>
      <rPr>
        <b/>
        <sz val="9"/>
        <rFont val="Arial"/>
        <family val="2"/>
        <charset val="238"/>
      </rPr>
      <t>(klopi, stoli, terase)</t>
    </r>
    <r>
      <rPr>
        <b/>
        <sz val="9"/>
        <rFont val="Arial"/>
        <family val="2"/>
        <charset val="238"/>
      </rPr>
      <t xml:space="preserve">, vsi betonski deli krtačeni terazzo, granulacije 6-12 mm (stoli, klopi, terase), oz. z granulacijo in barvnim dodatkom po izboru projektanta (betonska terasa). </t>
    </r>
  </si>
  <si>
    <t>Izvedba po delavniških načrtih in vzorcih!</t>
  </si>
  <si>
    <t>Končni izgled, obdelava, barva po izboru projektanta. Izvajalec pripravi vzorec, ki ga pred vgradnjo potrdi projektant!</t>
  </si>
  <si>
    <t>Prefabricirani monolitni betonski podstavek</t>
  </si>
  <si>
    <t>dimenzij 50x54cm, višina s sedalom 42cm</t>
  </si>
  <si>
    <t>Tipski element iz Kataloga urbane opreme Mestne občine Ljubljana!</t>
  </si>
  <si>
    <t>Osnovni element vseh različic klopi je podstavek iz mikroarmiranega betona, na katerega se privijači ustrezno protikorozijsko zaščiten jeklen nosilec za sedalo. Betonski podstavki v obliki črke “C” so delno vkopani in služijo kot temelj klopi. Klopi se sidra na betonsko ploščo pod betonskim tlakom.</t>
  </si>
  <si>
    <t>luknja Ø12,utor Ø24</t>
  </si>
  <si>
    <t>prefabricirani monolitni podstavek, armirani, terazzo granulacije 6-12 mm, obdelava: krtačeno</t>
  </si>
  <si>
    <t>sidranje na betonsko ploščo po delavniškem in polagalnem načrtu</t>
  </si>
  <si>
    <t>vključno z dobavo, prevozom, montažo ter vsemi deli in materialom za izvedbo temeljenja po navodilih proizvajalca</t>
  </si>
  <si>
    <t>Leseno sedalo 200</t>
  </si>
  <si>
    <t>dimenzij 200x54cm</t>
  </si>
  <si>
    <t xml:space="preserve">Sedalo je leseno, iz letev impregniranega macesna dimenzij 4 cm x 5 cm,ki so z ožjo stranico položene in privijačene na jeklene nosilce. </t>
  </si>
  <si>
    <t>lesene letve (sedalo 2x 40/55/2000, 8x 40/50/2000, sibirski macesen</t>
  </si>
  <si>
    <t>jeklena konstrukcija JK7</t>
  </si>
  <si>
    <t>ploščato železo 12/70/434 z ojačitvenim rebrom 10/15</t>
  </si>
  <si>
    <t>jeklo, vroče cinkano, prašno barvano RAL 7016</t>
  </si>
  <si>
    <t>tesnilni obroček, navojna palica MB, matica MB (matični ključ 13), pocinkano (DIN 965)</t>
  </si>
  <si>
    <t>Leseno sedalo 50</t>
  </si>
  <si>
    <t>dimenzij 50x54cm, višine 42cm</t>
  </si>
  <si>
    <t>Ljubljanska klop z lesenim podestom</t>
  </si>
  <si>
    <t>dimenzij 200x200cm, višine 42cm</t>
  </si>
  <si>
    <t>Tipski element urbane opreme Mestne občine Ljubljana! Po delavniškem načrtu!</t>
  </si>
  <si>
    <t>Izvedba po delavniškem načrtu!</t>
  </si>
  <si>
    <t>Vsi betonski deli po projektu betona!</t>
  </si>
  <si>
    <t>Osnovni element sta linearna podstavka iz mikroarmiranega betona, na katera se privijači ustrezno protikorozijsko zaščiten jeklen nosilec za sedalo. Sedalo je leseno, iz letev impregniranega macesna dimenzij 4 cm x 5 cm,ki so z ožjo stranico položene in privijačene na jeklene nosilce. Betonski podstavki v obliki črke “C” so delno vkopani in služijo kot temelj klopi. Klopi se sidra na betonsko ploščo pod betonskim tlakom.</t>
  </si>
  <si>
    <t>lesene letve (sedalo 40/55/2000, 40/50/2000, sibirski macesen</t>
  </si>
  <si>
    <t>ploščato železo 12/70 z ojačitvenim rebrom 10/15</t>
  </si>
  <si>
    <t>prefabricirani monolitni podstavek, dolžine 200cm, armirani, terazzo granulacije 6-12 mm, obdelava: krtačeno, 2 kosa</t>
  </si>
  <si>
    <t>vključno z dobavo, prevozom, montažo ter vsemi deli in materialom za izvedbo po navodilih proizvajalca</t>
  </si>
  <si>
    <t>Tipski koši za odpadke model »KOŠKO«:</t>
  </si>
  <si>
    <t>Koš za odpadke je izdelan iz konstrukcijskega jekla. Ukriv­ljene palice premera 12 mm so pritrjene na jeklene obroče. Na zgornjem obroču sta nameščena pepelnik s ključavnico in pokrov koša. Pokrov je sestavljen iz jeklenih palic, ki preprečujejo pticam dostop do odpadkov. V zgornjem delu (pod pokrovom) je nameščen žični obroč, namenjen pritrdit­vi vreče za odpadke. Vsi deli so pocinkani in lakirani. 
Krožno oblikovan podstavek koša je obtežen, da ga je težko prestavljati ali zvračati. Zato je predvidena prosta namestitev koša, kar omogoča hitro prilagajanje potrebam. Dimenzije volumen 200L, višina 102cm, premer 76cm.</t>
  </si>
  <si>
    <t>5.6</t>
  </si>
  <si>
    <t>Tipski pitnik »ATLANTIDA«</t>
  </si>
  <si>
    <t>Vključno z dobavo, prevozom, montažo ter vsemi deli in materialom za izvedbo po navodilih proizvajalca</t>
  </si>
  <si>
    <t>Pitnik je izdelan iz litega železa, barvanega s črno barvo. Na njem je nameščena medeninasta pipa z gumbom. Odtok je urejen preko litoželezne rešetke, debeline 45 mm, ki je položena v jeklen okvir v nivoju tlaka. Pri določanju lokacij za postavitev pitnikov je potrebno vključiti odgovorne službe - JP Vodovod-kanalizacija d.o.o., ki skrbi tudi za njihovo vzdrževanje.
Pitnik se na globini 10 cm s štirimi vijaki pritrdi v betonski te­melj. Odtočna rešetka je položena v jeklen okvir, ki je hkrati tudi zbiralnik in odtok vode. Pitnik je priključen na vodovod­no omrežje preko jaška z zasunom.</t>
  </si>
  <si>
    <t>5.7</t>
  </si>
  <si>
    <t>Betonska terasa (prodnik)</t>
  </si>
  <si>
    <t>Prefabricirani betonski element</t>
  </si>
  <si>
    <r>
      <rPr>
        <sz val="9"/>
        <rFont val="Arial"/>
        <family val="2"/>
        <charset val="238"/>
      </rPr>
      <t>Prefabricirani betonski element, nepravilnega prereza, d</t>
    </r>
    <r>
      <rPr>
        <sz val="9"/>
        <rFont val="Arial"/>
        <family val="2"/>
        <charset val="238"/>
      </rPr>
      <t xml:space="preserve">olžine 1500 mm, širine 1500 mm, višine 300-420 mm. </t>
    </r>
    <r>
      <rPr>
        <sz val="9"/>
        <rFont val="Arial"/>
        <family val="2"/>
        <charset val="238"/>
      </rPr>
      <t xml:space="preserve"> Izvedba  iz mikroarmiranega, dekorativnega betona terazzo granulacije 6-12 mm, obdelava: krtačeno. </t>
    </r>
    <r>
      <rPr>
        <sz val="9"/>
        <rFont val="Arial"/>
        <family val="2"/>
        <charset val="238"/>
      </rPr>
      <t xml:space="preserve">Detajl po delavniškem načrtu. </t>
    </r>
  </si>
  <si>
    <t>Monolitno, iz enega kosa. Postavljeno na obstoječi tlak</t>
  </si>
  <si>
    <t>Talna rešetka za drevo 2x2,25m, vključno s podkonstrukcijo</t>
  </si>
  <si>
    <t>Tipski element iz Kataloga urbane opreme Mestne občine Ljubljana! 3.1 Talne rešetke za drevesa – modularne (sestav – varianta 1, 200 cm x 200 cm), stran 34.</t>
  </si>
  <si>
    <t>Sistem talne rešetke, sestavljene iz modularnih elementov, ki se sestavljajo med seboj. 2x perforirani elementi 100x75cm, 2x polni elementi 75x50cm, 2x perforirani elementi 100x50cm. Talna rešetka iz litega železa debeline 30mm. Mreže so postavljene na podkonstrukcijo, sestavljeno iz kovinskih palic kvadratnega prereza. Stik rešetk s tlakom je izveden s kovinskim ’L’ profilom.</t>
  </si>
  <si>
    <t xml:space="preserve">Vključno z dobavo, prevozom, montažo ter vsemi deli in materialom za izvedbo </t>
  </si>
  <si>
    <t>Kovinska panelna ograda višine 1.5 m z vrati</t>
  </si>
  <si>
    <t>Ograda za eko otok, 3 x 4,2 m</t>
  </si>
  <si>
    <t>Izdelava in dobava vzorčnih elementov – pred izvedbo v potrditev projektantu!</t>
  </si>
  <si>
    <r>
      <rPr>
        <sz val="9"/>
        <rFont val="Arial"/>
        <family val="2"/>
        <charset val="1"/>
      </rPr>
      <t>Panelne plošče iz kovinskega okvirja in polnila iz ekspandirane pločevine</t>
    </r>
    <r>
      <rPr>
        <b/>
        <sz val="9"/>
        <rFont val="Arial"/>
        <family val="2"/>
        <charset val="1"/>
      </rPr>
      <t xml:space="preserve"> z izgledom in velikostjo odprtin po izboru projektanta</t>
    </r>
    <r>
      <rPr>
        <sz val="9"/>
        <rFont val="Arial"/>
        <family val="2"/>
        <charset val="1"/>
      </rPr>
      <t xml:space="preserve"> (kot npr.: EKSP. FE PLOČ. 25X62x2x7, </t>
    </r>
    <r>
      <rPr>
        <sz val="9"/>
        <rFont val="Arial"/>
        <family val="2"/>
        <charset val="238"/>
      </rPr>
      <t xml:space="preserve">izgled kvadrat </t>
    </r>
    <r>
      <rPr>
        <sz val="9"/>
        <rFont val="Arial"/>
        <family val="2"/>
        <charset val="1"/>
      </rPr>
      <t>)!</t>
    </r>
  </si>
  <si>
    <r>
      <rPr>
        <sz val="9"/>
        <rFont val="Arial"/>
        <family val="2"/>
        <charset val="1"/>
      </rPr>
      <t xml:space="preserve">Vsi kovinski deli vroče cinkani, </t>
    </r>
    <r>
      <rPr>
        <b/>
        <sz val="9"/>
        <rFont val="Arial"/>
        <family val="2"/>
        <charset val="1"/>
      </rPr>
      <t>prašno barvani na RAL 7016</t>
    </r>
  </si>
  <si>
    <t>Dobava in montaža kovinske panelne ograje višine 1.50m s jeklenimi nosilnimi stebrički na razdalji cca 1.50m skupaj z betonskim točkovnim temeljem dimenzije 30x30x30cm in vsemi ostalimi pomožnimi deli</t>
  </si>
  <si>
    <t>Dobava in montaža enokrilnih kovinskih vrat dolžine 1.2m in višine 1.50 za peš prehod skupaj z vsemi nosilnimi elementi in skupaj z izdelavo potrebnega pasovnega temelja po navodilih dobavitelja. S kljuko, ključavnico in vsemi ostalimi elementi.</t>
  </si>
  <si>
    <t>Možnost izvedbe ključavnice oz. kontrole dostopa po izboru naročnika!</t>
  </si>
  <si>
    <t>Delavniški načrt po priloženi shemi!</t>
  </si>
  <si>
    <t>Antivandal izvedba!</t>
  </si>
  <si>
    <t>URBANA OPREMA SKUPAJ:</t>
  </si>
  <si>
    <t>izvedba po delavniških načrtih!</t>
  </si>
  <si>
    <t>vključno z dobavo, prevozom, montažo ter vsemi deli in materialom za izvedbo po navodilih izvajalca</t>
  </si>
  <si>
    <t>Dobava in izvedba vseh del fontane, sestavljene iz 7 kosov krivljenimi inox drogovi 3 različnih višin podobne oblike (rotiran kvader), z razpršilnim sistemom na različnih višinah (10x) (megla). Različne velikosti – glej detajle F1-F3.</t>
  </si>
  <si>
    <t>Črpalka za meglice – article HT 1/70, 230-50</t>
  </si>
  <si>
    <t>Senzor gibanja</t>
  </si>
  <si>
    <t>6.3</t>
  </si>
  <si>
    <t>Senzor vlage – pro 2 4-20mA</t>
  </si>
  <si>
    <t>6.4</t>
  </si>
  <si>
    <t>Temperaturna sonda – PT-100</t>
  </si>
  <si>
    <t>6.5</t>
  </si>
  <si>
    <t>Šoba meglice – 0,20 10/24unc</t>
  </si>
  <si>
    <t>Fitingerija za visokotlačni sistem</t>
  </si>
  <si>
    <t>6.7</t>
  </si>
  <si>
    <t>Elektro-omarica</t>
  </si>
  <si>
    <t>6.8</t>
  </si>
  <si>
    <t>Montažni material</t>
  </si>
  <si>
    <t>6.9</t>
  </si>
  <si>
    <r>
      <rPr>
        <b/>
        <sz val="9"/>
        <rFont val="Arial"/>
        <family val="2"/>
        <charset val="238"/>
      </rPr>
      <t xml:space="preserve">INOX stebri za šobe meglice (fi10cm, 3 različne višine podobne oblike), </t>
    </r>
    <r>
      <rPr>
        <sz val="9"/>
        <rFont val="Arial"/>
        <family val="2"/>
        <charset val="238"/>
      </rPr>
      <t>vroče peskani, barvani po RAL po izboru projektanta, privijačeni na betonsko ploščo pod tlakom</t>
    </r>
  </si>
  <si>
    <t>F1</t>
  </si>
  <si>
    <t>Element krivljenega inox stebra s šobami za meglice (8 šob)</t>
  </si>
  <si>
    <t>2.4 (fi10cm)</t>
  </si>
  <si>
    <t>Izvedba po delavniških načrtih! Vzorec v pregled projektantu!</t>
  </si>
  <si>
    <t xml:space="preserve">Temeljeno s točkovnimi temelji, umeščeno v zelenico! </t>
  </si>
  <si>
    <t xml:space="preserve">Velikost in oblika po detajlu! </t>
  </si>
  <si>
    <t>F2</t>
  </si>
  <si>
    <t>3.2 m (fi10cm)</t>
  </si>
  <si>
    <t>F3</t>
  </si>
  <si>
    <t>Element krivljenega inox stebra s šobami za meglice (16 šob)</t>
  </si>
  <si>
    <t>4.4 x 0.7 m (fi10cm)</t>
  </si>
  <si>
    <t>6.10</t>
  </si>
  <si>
    <t>Montaža</t>
  </si>
  <si>
    <t xml:space="preserve">6 </t>
  </si>
  <si>
    <t>FONTANA SKUPAJ:</t>
  </si>
  <si>
    <t>vključno z dobavo, prevozom, montažo ter vsemi deli in materialom za izvedbo po navodilih proizvajalca, skupaj z zagonskim testiranjem sistema</t>
  </si>
  <si>
    <t>Izdelava delavniškega načrta po priloženi shemi!</t>
  </si>
  <si>
    <t>število dreves (3x RWS System na drevo)</t>
  </si>
  <si>
    <t>zelene površine (kapljično namakanje)</t>
  </si>
  <si>
    <t>7.1</t>
  </si>
  <si>
    <t>KRMILNIK IN DODATKI</t>
  </si>
  <si>
    <t>RAIN BIRD TM-2 8 230V;  krmilnik, WI-FI kompatibilen, velik LCD ekran za programiranje, štirje neodvisni programi, 4 štartni časi za program, možnost ročnega aktiviranja enega sektorja ali celotnega programa, test program, 8 stezni model</t>
  </si>
  <si>
    <t>RAIN BIRD RSD-Bex indikator-senzor za dež, z nastavljivo količino padavin</t>
  </si>
  <si>
    <t>RAIN BIRD KING vodotesni silikonski spojniki za vezavo električnega signalnega kabla z elektromagnetnimi ventili v ventilskih škatlah</t>
  </si>
  <si>
    <t>RAIN BIRD RB1301-210 PVC T-kos sistemski razdelilec za elektromagnetne ventile - 2 izhoda</t>
  </si>
  <si>
    <r>
      <rPr>
        <sz val="9"/>
        <color rgb="FF000000"/>
        <rFont val="Calibri"/>
        <family val="2"/>
        <charset val="238"/>
      </rPr>
      <t xml:space="preserve">RAIN BIRD IRRICABLE 5/75 7x0,8 mm² signalni kabel - za elektromagnetne ventile - </t>
    </r>
    <r>
      <rPr>
        <b/>
        <sz val="9"/>
        <color rgb="FF000000"/>
        <rFont val="Calibri"/>
        <family val="2"/>
        <charset val="238"/>
      </rPr>
      <t>OCENA</t>
    </r>
  </si>
  <si>
    <t>RAIN BIRD VBA02675 Ventilska škatla iz PVC-ja za vgradnjo elektromagnetnih ventilov. Dimenzija 630 x 545 x 305 mm</t>
  </si>
  <si>
    <t xml:space="preserve">SKUPAJ EL. MAGNETNI VENTILI IN PROGRAMATOR </t>
  </si>
  <si>
    <t>7.2</t>
  </si>
  <si>
    <t>PHD SPOJNI MATERIAL</t>
  </si>
  <si>
    <r>
      <rPr>
        <sz val="9"/>
        <color rgb="FF000000"/>
        <rFont val="Arial"/>
        <family val="2"/>
        <charset val="238"/>
      </rPr>
      <t xml:space="preserve">Spojni material iz polipropilena PN 10 bar, za spajanje razpršilcev, ventilov in cevi vključno z vsem potrošnim materialom - </t>
    </r>
    <r>
      <rPr>
        <b/>
        <sz val="9"/>
        <color rgb="FF000000"/>
        <rFont val="Arial"/>
        <family val="2"/>
        <charset val="238"/>
      </rPr>
      <t>OCENA</t>
    </r>
  </si>
  <si>
    <t>PLM-WA1 Koleno 1" NN/ZN</t>
  </si>
  <si>
    <t>PLM-STOPFEN1" Čep 1"</t>
  </si>
  <si>
    <t>PLM-TEFLONBAND Teflonski trak</t>
  </si>
  <si>
    <t>PLM-WI25 Koleno DN25 NN</t>
  </si>
  <si>
    <t>PLM-GRA25 Spojka DN25/1" ZN</t>
  </si>
  <si>
    <t>PLM-ABI25/1/2" Navrtalni oklep</t>
  </si>
  <si>
    <t>PLM-W25 Koleno DN25</t>
  </si>
  <si>
    <t>Krogelni ventil BW-KH1" z holandcem</t>
  </si>
  <si>
    <t>Drobni spojni PEHD in pocinkani material</t>
  </si>
  <si>
    <t xml:space="preserve">SKUPAJ PEHD SPOJNI MATERIJAL </t>
  </si>
  <si>
    <t>7.3</t>
  </si>
  <si>
    <t>PEHD CEVI</t>
  </si>
  <si>
    <r>
      <rPr>
        <sz val="9"/>
        <color rgb="FF000000"/>
        <rFont val="Arial"/>
        <family val="2"/>
        <charset val="238"/>
      </rPr>
      <t xml:space="preserve">Cev iz polietilena PE100 10,0 K za izvedbo razvoda namakalnega sistema od črpalke do ventilskih škatel in razvod za razpršilce, DN 25, 10,0 bar - </t>
    </r>
    <r>
      <rPr>
        <b/>
        <sz val="9"/>
        <color rgb="FF000000"/>
        <rFont val="Arial"/>
        <family val="2"/>
        <charset val="238"/>
      </rPr>
      <t>OCENA</t>
    </r>
  </si>
  <si>
    <r>
      <rPr>
        <sz val="9"/>
        <color rgb="FF000000"/>
        <rFont val="Arial"/>
        <family val="2"/>
        <charset val="238"/>
      </rPr>
      <t xml:space="preserve">Kapljično namakanje Rain Bird XFS podzemno, komplet z vsemi elementi, delom in dobavo - </t>
    </r>
    <r>
      <rPr>
        <b/>
        <sz val="9"/>
        <color rgb="FF000000"/>
        <rFont val="Arial"/>
        <family val="2"/>
        <charset val="238"/>
      </rPr>
      <t>OCENA</t>
    </r>
  </si>
  <si>
    <r>
      <rPr>
        <sz val="9"/>
        <color rgb="FF000000"/>
        <rFont val="Arial"/>
        <family val="2"/>
        <charset val="238"/>
      </rPr>
      <t>600m</t>
    </r>
    <r>
      <rPr>
        <vertAlign val="superscript"/>
        <sz val="9"/>
        <color rgb="FF000000"/>
        <rFont val="Arial"/>
        <family val="2"/>
        <charset val="238"/>
      </rPr>
      <t>1</t>
    </r>
    <r>
      <rPr>
        <sz val="9"/>
        <color rgb="FF000000"/>
        <rFont val="Arial"/>
        <family val="2"/>
        <charset val="238"/>
      </rPr>
      <t xml:space="preserve"> (2m</t>
    </r>
    <r>
      <rPr>
        <vertAlign val="superscript"/>
        <sz val="9"/>
        <color rgb="FF000000"/>
        <rFont val="Arial"/>
        <family val="2"/>
        <charset val="238"/>
      </rPr>
      <t>1</t>
    </r>
    <r>
      <rPr>
        <sz val="9"/>
        <color rgb="FF000000"/>
        <rFont val="Arial"/>
        <family val="2"/>
        <charset val="238"/>
      </rPr>
      <t xml:space="preserve"> cevi/m</t>
    </r>
    <r>
      <rPr>
        <vertAlign val="superscript"/>
        <sz val="9"/>
        <color rgb="FF000000"/>
        <rFont val="Arial"/>
        <family val="2"/>
        <charset val="238"/>
      </rPr>
      <t>2</t>
    </r>
    <r>
      <rPr>
        <sz val="9"/>
        <color rgb="FF000000"/>
        <rFont val="Arial"/>
        <family val="2"/>
        <charset val="238"/>
      </rPr>
      <t>)</t>
    </r>
  </si>
  <si>
    <t>4 ventili (150m cevi na en ventil)</t>
  </si>
  <si>
    <t>SKUPAJ PEHD CEVI</t>
  </si>
  <si>
    <t>7.5</t>
  </si>
  <si>
    <t>MIKRO PODZEMNO NAMAKANJE DREVES - RWS SISTEM</t>
  </si>
  <si>
    <t>RAIN BIRD RWS-M (Mini sistem) dolžina tulca 45,7 cm, premer pokrova 10,2 cm, kapaciteta namakanja 57 l/h oz. 114 l/h, pritisk 0,6 do 2,1 bara, za eno drevo sta predvidena dva namakalna tulca</t>
  </si>
  <si>
    <t>RAIN BIRD SBE-050 narivno koleno z navojem za priključitev razpršilca z gibljivo cevjo R ½"</t>
  </si>
  <si>
    <t>RAIN BIRD S-16 sponke za pritrditev gibljive cevi 16 mm na narivno koleno; tip XCL017</t>
  </si>
  <si>
    <t xml:space="preserve">RAIN BIRD SPX-FLEX spojna gibljiva cev 16mm za vezavo </t>
  </si>
  <si>
    <t>RAIN BIRD MVK1PRF XCZ-100 PRF komplet z elektromagnetnim ventilom 100-DV 1" z nizkim pretokom in tlačno regulacijskim filtrom, pretok 45,4 - 1136 l/h, izhodni pritisk 2,80 bar</t>
  </si>
  <si>
    <t>Spojni material DN16 in dodatki za povezovanje kapljičnih Drip Line cevi</t>
  </si>
  <si>
    <t>SKUPAJ MIKRO NAMAKANJE</t>
  </si>
  <si>
    <t>7.6</t>
  </si>
  <si>
    <t xml:space="preserve">STROJNA MONTAŽA NAMAKALNEGA SISTEMA </t>
  </si>
  <si>
    <t>Vgradnja namakalnega sistema na položeno vodovodno inštalacijo, montaža razpršilcev, elektromagnetnih ventilov, krmilnika in kapljičnega sistema vključno z vsemi potrebnimi nastavitvami in zagonom – OCENA</t>
  </si>
  <si>
    <t>7.7</t>
  </si>
  <si>
    <t>ZEMELJSKA IN GRADBENA DELA</t>
  </si>
  <si>
    <t>Strojno-ročni izkop kanala z verižno frezo Ditch-Witch; profil 15 cm x 30 cm v zemljino III. kategorije, zasipanje z materijalom od izkopa, vključno z odstranitvijo ostrega kamenja in odvoz na deponijo na gradbišču, ročno utrjevanje – OCENA</t>
  </si>
  <si>
    <t xml:space="preserve">Ročni izkop lukenj za ventilski jašek </t>
  </si>
  <si>
    <t>NAMAKALNI SISTEM SKUPAJ:</t>
  </si>
  <si>
    <t>8.1</t>
  </si>
  <si>
    <t>PID dokumentacija za vse elemente (vključno z opremo in zasaditvijo)</t>
  </si>
  <si>
    <t>8.2</t>
  </si>
  <si>
    <t>Projektantski nadzor na gradbišču. Obračun po dejanskih urah in materialnih stroških. Ocena ur</t>
  </si>
  <si>
    <t>8.3</t>
  </si>
  <si>
    <t>Nadzor licenciranega arborista na gradbišču. Obračun po dejanskih urah in materialnih stroških. Ocena ur</t>
  </si>
  <si>
    <t>RAZNO SKUPAJ:</t>
  </si>
  <si>
    <t>REKAPITULACIJA STROŠKOV MOL</t>
  </si>
  <si>
    <t>CESTNA RAZSVETLJAVA</t>
  </si>
  <si>
    <t>POTOPNI STEBRIČKI (Čufarjeva - Resljeva)</t>
  </si>
  <si>
    <t>POTOPNI STEBRIČKI (Čufarjeva - Kotnikova)</t>
  </si>
  <si>
    <t>KRAJINSKA UREDITEV</t>
  </si>
  <si>
    <t>KANALIZACIJA</t>
  </si>
  <si>
    <t>VODOVOD</t>
  </si>
  <si>
    <t>SKUPAJ CESTA</t>
  </si>
  <si>
    <t>SKUPAJ CESTA z nepredvidenimi deli (brez DDV)</t>
  </si>
  <si>
    <t>SKUPAJ CESTA, CESTNA RAZSVETLJAVA, POTOPNI STEBRIČKI, KRAJINSKA UREDITEV (brez DDV)</t>
  </si>
  <si>
    <t>SKUPAJ CESTA, KANALIZACIJA, VODOVOD (brez DDV)</t>
  </si>
  <si>
    <r>
      <t>Dobava in vgradnja betonskih tlakovcev trdnostnega reda C35/45 debeline 7 cm, dimenzije 20x20 cm - ostri rob z dodatno obdelano zgornjo površino - peskan, vključno z izdelavo posteljice iz drobirja 4-8 mm v debelini 5 cm. Polaganje na stik po polagalnem načrtu, stiki zapolnjeni s fino mivko (potrebno upoštevati posedanje). Barva po izboru projektanta (svetlo siva). Tlakovci morajo biti odporni na obrus, odporni na zmrzal in sol. Končno barvo in teksturo potrdi projektant na podlagi vzorca</t>
    </r>
    <r>
      <rPr>
        <b/>
        <sz val="8"/>
        <rFont val="Arial Narrow"/>
        <family val="2"/>
        <charset val="238"/>
      </rPr>
      <t xml:space="preserve"> (S20)</t>
    </r>
  </si>
  <si>
    <t>REKAPITULACIJA STROŠKOV JP VO-KA SNAGA</t>
  </si>
  <si>
    <t>REKAPITULACIJA STROŠKOV ENERGETIKA LJUBLJANA</t>
  </si>
  <si>
    <t>6.2.12</t>
  </si>
  <si>
    <t>KANALIZACIJSKI MATERIAL - OBRAZEC 2</t>
  </si>
  <si>
    <r>
      <t xml:space="preserve">Pomembno!:
</t>
    </r>
    <r>
      <rPr>
        <sz val="10"/>
        <color theme="1"/>
        <rFont val="Arial ce"/>
        <charset val="238"/>
      </rPr>
      <t xml:space="preserve">    1. V tem seznamu OBRAZEC 2 je naveden seznam ključnih materialov in opreme z minimalnimi zahtevanimi
        karakteristikami, ki jih ponujen material poleg zahtev, 
        ki izhajajo iz veljavne zakonodaje mora izpolnjevati. Ves ponujen material in oprema mora obvezno izpolnjevati 
        minimalne zahtevane karakteristike. 
        Izpolnjevanje ustreznosti materiala in opreme pred vgradnjo obvezno preverita predstavnik nadzora in upravljalca. 
        Ponudnik / izvajalec del skladnost z zahtevami obvezno dokazuje z ustreznimi certifikati, soglasji,..... </t>
    </r>
  </si>
  <si>
    <t>Kanalizacijske cevi iz armiranega poliestra (GRP) izdelane po SIST EN 14364: 2013, nazivne togosti SN 10.000 N/m2, kompletno z potrebnimi spojkami. Cev ima na eni strani montirano spojko iz poliestra z EPDM tesnilom. Spoj (tesnilo) mora biti zaradi zagotovitve kvalitete spoja preizkušen skupaj s cevmi (certifikat). Notranji zaščitni sloj cevi iz čistega poliestra, brez polnila in ojačitve, mora imeti minimalno debelino 1,0 mm s ciljem doseganja tesnosti, kemijske in abrazijske obstojnosti in odpornosti na obrus pri visokotlačnem čiščenju. Odpornost pri visokotlačnem čiščenju se doakzuje s standardom DIN 19523</t>
  </si>
  <si>
    <t xml:space="preserve">Revizijski jaški iz armiranega poliestra po SIST EN 14364, min. SN 5.000 N/m2, komplet z izdelano muldo in priključnimi cevmi (vtok, Iztok).  Minimalna debelina sten revizijskega jaška je 15mm. Jaški morajo biti izdelani po enaki tehnologiji kot kanalizacijske cevi. 
</t>
  </si>
  <si>
    <t xml:space="preserve"> LTŽ pokrov fi 600mm, skladno s SIST EN 124-1:2015 D 400 kN, kjer je predviden promet s težkimi vozili ali vzdrževanje 30T. Pokrov izveden na zaklep z odprtinami za zračenje. Kot npr. tip: Norinco, PAM ali enakovredno.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</si>
</sst>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2">
    <numFmt numFmtId="8" formatCode="#,##0.00\ &quot;€&quot;;[Red]\-#,##0.00\ &quot;€&quot;"/>
    <numFmt numFmtId="44" formatCode="_-* #,##0.00\ &quot;€&quot;_-;\-* #,##0.00\ &quot;€&quot;_-;_-* &quot;-&quot;??\ &quot;€&quot;_-;_-@_-"/>
    <numFmt numFmtId="164" formatCode="_-* #,##0.00\ _€_-;\-* #,##0.00\ _€_-;_-* &quot;-&quot;??\ _€_-;_-@_-"/>
    <numFmt numFmtId="165" formatCode="#,##0.00\ &quot;€&quot;"/>
    <numFmt numFmtId="166" formatCode="0.0%"/>
    <numFmt numFmtId="167" formatCode="#,##0.000"/>
    <numFmt numFmtId="168" formatCode="#,##0.00&quot; €&quot;"/>
    <numFmt numFmtId="169" formatCode="#,##0.00_ ;[Red]\-#,##0.00\ "/>
    <numFmt numFmtId="170" formatCode="_-* #,##0.00\ [$€-1]_-;\-* #,##0.00\ [$€-1]_-;_-* &quot;-&quot;??\ [$€-1]_-;_-@_-"/>
    <numFmt numFmtId="171" formatCode="_-* #,##0.00\ _S_I_T_-;\-* #,##0.00\ _S_I_T_-;_-* &quot;-&quot;??\ _S_I_T_-;_-@_-"/>
    <numFmt numFmtId="172" formatCode="#,##0.0"/>
    <numFmt numFmtId="173" formatCode="_-* #,##0.00&quot; €&quot;_-;\-* #,##0.00&quot; €&quot;_-;_-* \-??&quot; €&quot;_-;_-@_-"/>
    <numFmt numFmtId="174" formatCode="_-* #,##0.00\ &quot;SIT&quot;_-;\-* #,##0.00\ &quot;SIT&quot;_-;_-* &quot;-&quot;??\ &quot;SIT&quot;_-;_-@_-"/>
    <numFmt numFmtId="175" formatCode="#,##0.00\ &quot;SIT&quot;"/>
    <numFmt numFmtId="176" formatCode="#,##0.00\ &quot;m&quot;"/>
    <numFmt numFmtId="177" formatCode="#,##0.00&quot;      &quot;;\-#,##0.00&quot;      &quot;"/>
    <numFmt numFmtId="178" formatCode="* #,##0.00&quot;    &quot;;\-* #,##0.00&quot;    &quot;;* \-#&quot;    &quot;"/>
    <numFmt numFmtId="179" formatCode="0\ %"/>
    <numFmt numFmtId="180" formatCode="&quot;[$]&quot;@"/>
    <numFmt numFmtId="181" formatCode="_-* #,##0.00\ _€_-;\-* #,##0.00\ _€_-;_-* \-??\ _€_-;_-@"/>
    <numFmt numFmtId="182" formatCode="* #,##0.00&quot;    &quot;;\-* #,##0.00&quot;    &quot;;* \-#&quot;    &quot;;@"/>
    <numFmt numFmtId="183" formatCode="[$-424]General"/>
  </numFmts>
  <fonts count="186">
    <font>
      <sz val="14"/>
      <color theme="1"/>
      <name val="Arial Narrow"/>
      <family val="2"/>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Arial Narrow"/>
      <family val="2"/>
      <charset val="238"/>
    </font>
    <font>
      <sz val="10"/>
      <name val="Arial Narrow"/>
      <family val="2"/>
      <charset val="238"/>
    </font>
    <font>
      <b/>
      <sz val="10"/>
      <name val="Arial Narrow"/>
      <family val="2"/>
      <charset val="238"/>
    </font>
    <font>
      <sz val="12"/>
      <color indexed="24"/>
      <name val="Times New Roman"/>
      <family val="1"/>
      <charset val="238"/>
    </font>
    <font>
      <sz val="8"/>
      <name val="Arial Narrow"/>
      <family val="2"/>
      <charset val="238"/>
    </font>
    <font>
      <b/>
      <sz val="11"/>
      <name val="Arial Narrow"/>
      <family val="2"/>
      <charset val="238"/>
    </font>
    <font>
      <b/>
      <sz val="8"/>
      <name val="Arial Narrow"/>
      <family val="2"/>
      <charset val="238"/>
    </font>
    <font>
      <sz val="12"/>
      <color theme="1"/>
      <name val="Arial Narrow"/>
      <family val="2"/>
      <charset val="238"/>
    </font>
    <font>
      <b/>
      <sz val="12"/>
      <color theme="1"/>
      <name val="Arial Narrow"/>
      <family val="2"/>
      <charset val="238"/>
    </font>
    <font>
      <sz val="10"/>
      <color theme="1"/>
      <name val="Arial Narrow"/>
      <family val="2"/>
      <charset val="238"/>
    </font>
    <font>
      <sz val="14"/>
      <name val="Arial Narrow"/>
      <family val="2"/>
      <charset val="238"/>
    </font>
    <font>
      <sz val="8"/>
      <color rgb="FF000000"/>
      <name val="Arial Narrow"/>
      <family val="2"/>
      <charset val="238"/>
    </font>
    <font>
      <i/>
      <sz val="11"/>
      <color rgb="FF7F7F7F"/>
      <name val="Calibri"/>
      <family val="2"/>
      <charset val="238"/>
      <scheme val="minor"/>
    </font>
    <font>
      <sz val="10"/>
      <name val="Times New Roman"/>
      <family val="1"/>
      <charset val="238"/>
    </font>
    <font>
      <sz val="10"/>
      <name val="Arial"/>
      <family val="2"/>
      <charset val="238"/>
    </font>
    <font>
      <b/>
      <sz val="10"/>
      <name val="Arial"/>
      <family val="2"/>
      <charset val="238"/>
    </font>
    <font>
      <sz val="10"/>
      <name val="Times New Roman"/>
      <family val="1"/>
    </font>
    <font>
      <u/>
      <sz val="10"/>
      <name val="Arial"/>
      <family val="2"/>
      <charset val="238"/>
    </font>
    <font>
      <sz val="10"/>
      <name val="Arial CE"/>
      <charset val="238"/>
    </font>
    <font>
      <sz val="10"/>
      <name val="Times New Roman CE"/>
      <charset val="238"/>
    </font>
    <font>
      <sz val="10"/>
      <color rgb="FFFF0000"/>
      <name val="Arial"/>
      <family val="2"/>
      <charset val="238"/>
    </font>
    <font>
      <sz val="10"/>
      <color theme="1"/>
      <name val="Arial"/>
      <family val="2"/>
      <charset val="238"/>
    </font>
    <font>
      <sz val="10"/>
      <name val="Arial"/>
      <family val="2"/>
    </font>
    <font>
      <b/>
      <sz val="15"/>
      <name val="Arial CE"/>
      <charset val="238"/>
    </font>
    <font>
      <sz val="15"/>
      <name val="Arial ce"/>
      <charset val="238"/>
    </font>
    <font>
      <sz val="15"/>
      <color rgb="FFFF0000"/>
      <name val="Arial ce"/>
      <charset val="238"/>
    </font>
    <font>
      <b/>
      <sz val="10"/>
      <name val="Arial CE"/>
      <charset val="238"/>
    </font>
    <font>
      <sz val="8"/>
      <name val="Arial CE"/>
      <charset val="238"/>
    </font>
    <font>
      <sz val="9.5"/>
      <name val="Arial ce"/>
      <charset val="238"/>
    </font>
    <font>
      <sz val="10"/>
      <color rgb="FFFF0000"/>
      <name val="Arial CE"/>
      <charset val="238"/>
    </font>
    <font>
      <sz val="11"/>
      <color theme="1"/>
      <name val="Arial ce"/>
      <charset val="238"/>
    </font>
    <font>
      <b/>
      <sz val="11"/>
      <name val="Arial CE"/>
      <charset val="238"/>
    </font>
    <font>
      <b/>
      <sz val="13"/>
      <name val="Arial ce"/>
      <charset val="238"/>
    </font>
    <font>
      <sz val="13"/>
      <name val="Arial ce"/>
      <charset val="238"/>
    </font>
    <font>
      <sz val="13"/>
      <color rgb="FFFF0000"/>
      <name val="Arial CE"/>
      <charset val="238"/>
    </font>
    <font>
      <b/>
      <sz val="12"/>
      <name val="Arial CE"/>
      <charset val="238"/>
    </font>
    <font>
      <sz val="12"/>
      <name val="Arial CE"/>
      <charset val="238"/>
    </font>
    <font>
      <sz val="12"/>
      <color rgb="FFFF0000"/>
      <name val="Arial CE"/>
      <charset val="238"/>
    </font>
    <font>
      <sz val="10"/>
      <color theme="1"/>
      <name val="Arial ce"/>
      <charset val="238"/>
    </font>
    <font>
      <sz val="9.5"/>
      <color indexed="8"/>
      <name val="Arial ce"/>
      <charset val="238"/>
    </font>
    <font>
      <sz val="10"/>
      <color indexed="8"/>
      <name val="Arial CE"/>
      <charset val="238"/>
    </font>
    <font>
      <b/>
      <sz val="12"/>
      <color rgb="FFFF0000"/>
      <name val="Arial CE"/>
      <charset val="238"/>
    </font>
    <font>
      <sz val="13"/>
      <color theme="1"/>
      <name val="Arial ce"/>
      <charset val="238"/>
    </font>
    <font>
      <sz val="9"/>
      <color theme="1"/>
      <name val="Arial ce"/>
      <charset val="238"/>
    </font>
    <font>
      <b/>
      <sz val="13"/>
      <color theme="1"/>
      <name val="Arial ce"/>
      <charset val="238"/>
    </font>
    <font>
      <b/>
      <sz val="9"/>
      <name val="Arial CE"/>
      <charset val="238"/>
    </font>
    <font>
      <sz val="15"/>
      <color theme="1"/>
      <name val="Arial CE"/>
      <charset val="238"/>
    </font>
    <font>
      <sz val="10"/>
      <name val="Calibri"/>
      <family val="2"/>
      <charset val="238"/>
      <scheme val="minor"/>
    </font>
    <font>
      <vertAlign val="superscript"/>
      <sz val="10"/>
      <name val="Arial CE"/>
      <charset val="238"/>
    </font>
    <font>
      <vertAlign val="subscript"/>
      <sz val="10"/>
      <name val="Arial CE"/>
      <charset val="238"/>
    </font>
    <font>
      <sz val="5"/>
      <name val="Arial ce"/>
      <charset val="238"/>
    </font>
    <font>
      <sz val="11"/>
      <name val="Calibri"/>
      <family val="2"/>
      <charset val="238"/>
      <scheme val="minor"/>
    </font>
    <font>
      <b/>
      <u/>
      <sz val="10"/>
      <name val="Arial CE"/>
      <charset val="238"/>
    </font>
    <font>
      <b/>
      <u/>
      <sz val="8"/>
      <name val="Arial CE"/>
      <charset val="238"/>
    </font>
    <font>
      <b/>
      <sz val="10"/>
      <color rgb="FFFF0000"/>
      <name val="Arial CE"/>
      <charset val="238"/>
    </font>
    <font>
      <sz val="12"/>
      <color theme="1"/>
      <name val="Arial ce"/>
      <charset val="238"/>
    </font>
    <font>
      <sz val="7"/>
      <color theme="1"/>
      <name val="Arial ce"/>
      <charset val="238"/>
    </font>
    <font>
      <sz val="7"/>
      <color rgb="FFFF0000"/>
      <name val="Arial ce"/>
      <charset val="238"/>
    </font>
    <font>
      <i/>
      <sz val="9"/>
      <name val="Arial CE"/>
      <charset val="238"/>
    </font>
    <font>
      <i/>
      <sz val="10"/>
      <name val="Arial CE"/>
      <charset val="238"/>
    </font>
    <font>
      <sz val="7"/>
      <color rgb="FFFFC000"/>
      <name val="Arial ce"/>
      <charset val="238"/>
    </font>
    <font>
      <sz val="10"/>
      <color rgb="FFFFC000"/>
      <name val="Arial CE"/>
      <charset val="238"/>
    </font>
    <font>
      <sz val="7"/>
      <color rgb="FF92D050"/>
      <name val="Arial ce"/>
      <charset val="238"/>
    </font>
    <font>
      <sz val="10"/>
      <color rgb="FF92D050"/>
      <name val="Arial CE"/>
      <charset val="238"/>
    </font>
    <font>
      <b/>
      <sz val="7"/>
      <color theme="1"/>
      <name val="Arial ce"/>
      <charset val="238"/>
    </font>
    <font>
      <sz val="2"/>
      <name val="Arial CE"/>
      <charset val="238"/>
    </font>
    <font>
      <sz val="7"/>
      <name val="Arial ce"/>
      <charset val="238"/>
    </font>
    <font>
      <b/>
      <sz val="10"/>
      <color theme="1"/>
      <name val="Arial ce"/>
      <charset val="238"/>
    </font>
    <font>
      <b/>
      <sz val="7"/>
      <name val="Arial ce"/>
      <charset val="238"/>
    </font>
    <font>
      <sz val="8"/>
      <name val="Calibri"/>
      <family val="2"/>
      <charset val="238"/>
    </font>
    <font>
      <sz val="10"/>
      <name val="Arial CE"/>
    </font>
    <font>
      <sz val="8"/>
      <name val="Times New Roman CE"/>
      <family val="1"/>
      <charset val="238"/>
    </font>
    <font>
      <sz val="12"/>
      <name val="Arial CE"/>
      <family val="2"/>
      <charset val="238"/>
    </font>
    <font>
      <sz val="10"/>
      <name val="Times New Roman CE"/>
      <family val="1"/>
      <charset val="238"/>
    </font>
    <font>
      <b/>
      <sz val="10"/>
      <name val="Arial CE"/>
      <family val="2"/>
      <charset val="238"/>
    </font>
    <font>
      <sz val="10"/>
      <name val="Arial CE"/>
      <family val="2"/>
      <charset val="238"/>
    </font>
    <font>
      <b/>
      <sz val="12"/>
      <name val="Arial CE"/>
      <family val="2"/>
      <charset val="238"/>
    </font>
    <font>
      <b/>
      <sz val="12"/>
      <name val="Arial"/>
      <family val="2"/>
      <charset val="238"/>
    </font>
    <font>
      <b/>
      <sz val="11"/>
      <name val="Arial"/>
      <family val="2"/>
      <charset val="238"/>
    </font>
    <font>
      <sz val="11"/>
      <name val="Arial CE"/>
      <family val="2"/>
      <charset val="238"/>
    </font>
    <font>
      <b/>
      <sz val="11"/>
      <name val="Arial CE"/>
      <family val="2"/>
      <charset val="238"/>
    </font>
    <font>
      <b/>
      <sz val="14"/>
      <name val="Arial CE"/>
      <family val="2"/>
      <charset val="238"/>
    </font>
    <font>
      <b/>
      <sz val="10"/>
      <color indexed="58"/>
      <name val="Arial CE"/>
      <family val="2"/>
      <charset val="238"/>
    </font>
    <font>
      <sz val="8"/>
      <name val="Arial CE"/>
      <family val="2"/>
      <charset val="238"/>
    </font>
    <font>
      <sz val="10"/>
      <color indexed="8"/>
      <name val="Arial CE"/>
      <family val="2"/>
      <charset val="238"/>
    </font>
    <font>
      <sz val="12"/>
      <name val="Times New Roman"/>
      <family val="1"/>
      <charset val="238"/>
    </font>
    <font>
      <b/>
      <sz val="11"/>
      <name val="Times New Roman"/>
      <family val="1"/>
      <charset val="238"/>
    </font>
    <font>
      <b/>
      <sz val="11"/>
      <name val="Calibri"/>
      <family val="2"/>
      <charset val="238"/>
    </font>
    <font>
      <b/>
      <sz val="10"/>
      <name val="Times New Roman"/>
      <family val="1"/>
      <charset val="238"/>
    </font>
    <font>
      <b/>
      <sz val="8"/>
      <name val="Arial"/>
      <family val="2"/>
      <charset val="238"/>
    </font>
    <font>
      <sz val="8"/>
      <name val="Arial"/>
      <family val="2"/>
      <charset val="238"/>
    </font>
    <font>
      <sz val="11"/>
      <color indexed="8"/>
      <name val="Calibri"/>
      <family val="2"/>
      <charset val="238"/>
    </font>
    <font>
      <sz val="10"/>
      <color indexed="8"/>
      <name val="Calibri"/>
      <family val="2"/>
      <charset val="238"/>
      <scheme val="minor"/>
    </font>
    <font>
      <i/>
      <sz val="10"/>
      <color indexed="8"/>
      <name val="Calibri"/>
      <family val="2"/>
      <charset val="238"/>
      <scheme val="minor"/>
    </font>
    <font>
      <sz val="10"/>
      <color rgb="FF000000"/>
      <name val="Calibri"/>
      <family val="2"/>
      <charset val="238"/>
      <scheme val="minor"/>
    </font>
    <font>
      <sz val="10"/>
      <color theme="1"/>
      <name val="Calibri"/>
      <family val="2"/>
      <charset val="238"/>
      <scheme val="minor"/>
    </font>
    <font>
      <b/>
      <sz val="10"/>
      <color indexed="8"/>
      <name val="Calibri"/>
      <family val="2"/>
      <charset val="238"/>
      <scheme val="minor"/>
    </font>
    <font>
      <b/>
      <sz val="10"/>
      <name val="Calibri"/>
      <family val="2"/>
      <charset val="238"/>
      <scheme val="minor"/>
    </font>
    <font>
      <sz val="8"/>
      <name val="Times New Roman"/>
      <family val="1"/>
      <charset val="238"/>
    </font>
    <font>
      <sz val="11"/>
      <name val="Times New Roman"/>
      <family val="1"/>
      <charset val="238"/>
    </font>
    <font>
      <b/>
      <sz val="11"/>
      <name val="Calibri"/>
      <family val="2"/>
      <charset val="238"/>
      <scheme val="minor"/>
    </font>
    <font>
      <sz val="11"/>
      <name val="Calibri"/>
      <family val="2"/>
      <charset val="238"/>
    </font>
    <font>
      <b/>
      <sz val="10"/>
      <color rgb="FFFF0000"/>
      <name val="Arial"/>
      <family val="2"/>
      <charset val="238"/>
    </font>
    <font>
      <i/>
      <sz val="8"/>
      <name val="Arial"/>
      <family val="2"/>
      <charset val="238"/>
    </font>
    <font>
      <b/>
      <sz val="10"/>
      <name val="Times New Roman CE"/>
      <family val="1"/>
      <charset val="238"/>
    </font>
    <font>
      <b/>
      <sz val="10"/>
      <color indexed="23"/>
      <name val="Times New Roman CE"/>
      <family val="1"/>
      <charset val="238"/>
    </font>
    <font>
      <sz val="10"/>
      <color indexed="10"/>
      <name val="Arial"/>
      <family val="2"/>
      <charset val="238"/>
    </font>
    <font>
      <sz val="10"/>
      <color indexed="23"/>
      <name val="Times New Roman CE"/>
      <family val="1"/>
      <charset val="238"/>
    </font>
    <font>
      <i/>
      <sz val="10"/>
      <name val="Arial"/>
      <family val="2"/>
      <charset val="238"/>
    </font>
    <font>
      <i/>
      <sz val="8"/>
      <name val="Times New Roman CE"/>
      <family val="1"/>
      <charset val="238"/>
    </font>
    <font>
      <i/>
      <sz val="10"/>
      <name val="Times New Roman CE"/>
      <family val="1"/>
      <charset val="238"/>
    </font>
    <font>
      <i/>
      <sz val="11"/>
      <name val="Times New Roman CE"/>
      <family val="1"/>
      <charset val="238"/>
    </font>
    <font>
      <sz val="11"/>
      <name val="Times New Roman CE"/>
      <family val="1"/>
      <charset val="238"/>
    </font>
    <font>
      <b/>
      <sz val="8"/>
      <name val="Times New Roman CE"/>
      <family val="1"/>
      <charset val="238"/>
    </font>
    <font>
      <b/>
      <sz val="11"/>
      <name val="Times New Roman CE"/>
      <family val="1"/>
      <charset val="238"/>
    </font>
    <font>
      <b/>
      <sz val="14"/>
      <name val="Arial CE"/>
      <charset val="238"/>
    </font>
    <font>
      <b/>
      <sz val="14"/>
      <color theme="1"/>
      <name val="Arial"/>
      <family val="2"/>
      <charset val="238"/>
    </font>
    <font>
      <sz val="14"/>
      <name val="Arial CE"/>
      <charset val="238"/>
    </font>
    <font>
      <b/>
      <sz val="14"/>
      <color rgb="FFFF0000"/>
      <name val="Arial"/>
      <family val="2"/>
      <charset val="238"/>
    </font>
    <font>
      <sz val="12"/>
      <color theme="1"/>
      <name val="Arial"/>
      <family val="2"/>
      <charset val="238"/>
    </font>
    <font>
      <b/>
      <sz val="13"/>
      <name val="Arial CE"/>
      <family val="2"/>
      <charset val="238"/>
    </font>
    <font>
      <b/>
      <sz val="8"/>
      <name val="Arial CE"/>
      <charset val="238"/>
    </font>
    <font>
      <sz val="12"/>
      <color theme="1"/>
      <name val="Calibri"/>
      <family val="2"/>
      <charset val="238"/>
      <scheme val="minor"/>
    </font>
    <font>
      <sz val="11"/>
      <name val="Times New Roman CE"/>
      <charset val="238"/>
    </font>
    <font>
      <sz val="11"/>
      <name val="Arial ce"/>
      <charset val="238"/>
    </font>
    <font>
      <u/>
      <sz val="10"/>
      <name val="Arial CE"/>
      <charset val="238"/>
    </font>
    <font>
      <sz val="9"/>
      <name val="Arial CE"/>
      <charset val="238"/>
    </font>
    <font>
      <vertAlign val="superscript"/>
      <sz val="9"/>
      <name val="Arial CE"/>
      <charset val="238"/>
    </font>
    <font>
      <b/>
      <sz val="11"/>
      <color theme="1"/>
      <name val="Arial ce"/>
      <charset val="238"/>
    </font>
    <font>
      <sz val="9"/>
      <name val="Arial"/>
      <family val="2"/>
      <charset val="238"/>
    </font>
    <font>
      <vertAlign val="subscript"/>
      <sz val="9"/>
      <name val="Arial CE"/>
      <charset val="238"/>
    </font>
    <font>
      <u/>
      <sz val="9"/>
      <name val="Arial CE"/>
      <charset val="238"/>
    </font>
    <font>
      <b/>
      <sz val="14"/>
      <color theme="1"/>
      <name val="Arial ce"/>
      <charset val="238"/>
    </font>
    <font>
      <i/>
      <sz val="13"/>
      <color theme="1"/>
      <name val="Arial ce"/>
      <charset val="238"/>
    </font>
    <font>
      <b/>
      <i/>
      <sz val="13"/>
      <name val="Arial ce"/>
      <charset val="238"/>
    </font>
    <font>
      <i/>
      <sz val="11"/>
      <name val="Calibri"/>
      <family val="2"/>
      <charset val="238"/>
      <scheme val="minor"/>
    </font>
    <font>
      <b/>
      <i/>
      <sz val="13"/>
      <color theme="1"/>
      <name val="Arial ce"/>
      <charset val="238"/>
    </font>
    <font>
      <i/>
      <sz val="11"/>
      <color theme="1"/>
      <name val="Arial ce"/>
      <charset val="238"/>
    </font>
    <font>
      <b/>
      <i/>
      <sz val="12"/>
      <color theme="1"/>
      <name val="Arial ce"/>
      <charset val="238"/>
    </font>
    <font>
      <b/>
      <i/>
      <sz val="11"/>
      <color theme="1"/>
      <name val="Arial ce"/>
      <charset val="238"/>
    </font>
    <font>
      <i/>
      <sz val="11"/>
      <color theme="1"/>
      <name val="Calibri"/>
      <family val="2"/>
      <charset val="238"/>
      <scheme val="minor"/>
    </font>
    <font>
      <b/>
      <i/>
      <sz val="11"/>
      <name val="Arial ce"/>
      <charset val="238"/>
    </font>
    <font>
      <i/>
      <sz val="11"/>
      <name val="Arial ce"/>
      <charset val="238"/>
    </font>
    <font>
      <sz val="10"/>
      <color rgb="FF000000"/>
      <name val="Arial"/>
      <family val="2"/>
      <charset val="238"/>
    </font>
    <font>
      <b/>
      <sz val="8"/>
      <color rgb="FF000000"/>
      <name val="Slo arial"/>
      <charset val="1"/>
    </font>
    <font>
      <b/>
      <sz val="14"/>
      <color rgb="FF000000"/>
      <name val="Arial"/>
      <family val="2"/>
      <charset val="238"/>
    </font>
    <font>
      <b/>
      <sz val="8"/>
      <color rgb="FF000000"/>
      <name val="Arial"/>
      <family val="2"/>
      <charset val="238"/>
    </font>
    <font>
      <sz val="11"/>
      <color rgb="FF000000"/>
      <name val="Arial"/>
      <family val="2"/>
      <charset val="238"/>
    </font>
    <font>
      <sz val="11"/>
      <color rgb="FF000000"/>
      <name val="Slo arial"/>
      <charset val="1"/>
    </font>
    <font>
      <b/>
      <sz val="9"/>
      <color rgb="FF000000"/>
      <name val="Arial"/>
      <family val="2"/>
      <charset val="238"/>
    </font>
    <font>
      <sz val="9"/>
      <color rgb="FF000000"/>
      <name val="Arial"/>
      <family val="2"/>
      <charset val="238"/>
    </font>
    <font>
      <sz val="9"/>
      <color rgb="FF000000"/>
      <name val="Slo arial"/>
      <charset val="1"/>
    </font>
    <font>
      <b/>
      <sz val="11"/>
      <color rgb="FF000000"/>
      <name val="Arial"/>
      <family val="2"/>
      <charset val="238"/>
    </font>
    <font>
      <b/>
      <i/>
      <sz val="11"/>
      <color rgb="FF000000"/>
      <name val="Arial"/>
      <family val="2"/>
      <charset val="238"/>
    </font>
    <font>
      <i/>
      <sz val="11"/>
      <color rgb="FF000000"/>
      <name val="Slo arial"/>
      <charset val="1"/>
    </font>
    <font>
      <sz val="10"/>
      <color rgb="FF000000"/>
      <name val="Arial Narrow"/>
      <family val="2"/>
      <charset val="238"/>
    </font>
    <font>
      <b/>
      <sz val="9"/>
      <name val="Arial"/>
      <family val="2"/>
      <charset val="238"/>
    </font>
    <font>
      <b/>
      <i/>
      <sz val="9"/>
      <name val="Arial"/>
      <family val="2"/>
      <charset val="238"/>
    </font>
    <font>
      <b/>
      <i/>
      <sz val="9"/>
      <color rgb="FFFFFFFF"/>
      <name val="Arial"/>
      <family val="2"/>
      <charset val="238"/>
    </font>
    <font>
      <sz val="9"/>
      <name val="Arial"/>
      <family val="2"/>
      <charset val="1"/>
    </font>
    <font>
      <b/>
      <sz val="9"/>
      <name val="Arial"/>
      <family val="2"/>
      <charset val="1"/>
    </font>
    <font>
      <sz val="10.5"/>
      <name val="Arial"/>
      <family val="1"/>
      <charset val="1"/>
    </font>
    <font>
      <sz val="10"/>
      <name val="Arial"/>
      <family val="2"/>
      <charset val="1"/>
    </font>
    <font>
      <b/>
      <sz val="10"/>
      <name val="Arial"/>
      <family val="2"/>
      <charset val="1"/>
    </font>
    <font>
      <b/>
      <i/>
      <sz val="10"/>
      <name val="Arial"/>
      <family val="2"/>
      <charset val="1"/>
    </font>
    <font>
      <i/>
      <sz val="10"/>
      <name val="Arial"/>
      <family val="2"/>
      <charset val="1"/>
    </font>
    <font>
      <b/>
      <vertAlign val="superscript"/>
      <sz val="10"/>
      <name val="Arial"/>
      <family val="2"/>
      <charset val="238"/>
    </font>
    <font>
      <b/>
      <vertAlign val="superscript"/>
      <sz val="10"/>
      <name val="Arial"/>
      <family val="2"/>
      <charset val="1"/>
    </font>
    <font>
      <sz val="10"/>
      <color rgb="FF000000"/>
      <name val="Arial"/>
      <family val="2"/>
      <charset val="1"/>
    </font>
    <font>
      <b/>
      <i/>
      <sz val="10"/>
      <name val="Arial"/>
      <family val="2"/>
      <charset val="238"/>
    </font>
    <font>
      <sz val="10"/>
      <name val="Arial"/>
      <family val="1"/>
      <charset val="1"/>
    </font>
    <font>
      <b/>
      <sz val="10"/>
      <color rgb="FF000000"/>
      <name val="Arial"/>
      <family val="2"/>
      <charset val="238"/>
    </font>
    <font>
      <sz val="10"/>
      <color rgb="FF2A6099"/>
      <name val="Arial"/>
      <family val="2"/>
      <charset val="238"/>
    </font>
    <font>
      <sz val="10"/>
      <color rgb="FF999999"/>
      <name val="Arial"/>
      <family val="2"/>
      <charset val="238"/>
    </font>
    <font>
      <i/>
      <sz val="9"/>
      <name val="Arial"/>
      <family val="2"/>
      <charset val="238"/>
    </font>
    <font>
      <i/>
      <sz val="9"/>
      <name val="Arial"/>
      <family val="2"/>
      <charset val="1"/>
    </font>
    <font>
      <sz val="11"/>
      <name val="Cambria"/>
      <family val="1"/>
      <charset val="238"/>
    </font>
    <font>
      <b/>
      <sz val="9"/>
      <color rgb="FFFF0000"/>
      <name val="Arial"/>
      <family val="2"/>
      <charset val="238"/>
    </font>
    <font>
      <sz val="9"/>
      <color rgb="FF000000"/>
      <name val="Calibri"/>
      <family val="2"/>
      <charset val="238"/>
    </font>
    <font>
      <b/>
      <sz val="9"/>
      <color rgb="FF000000"/>
      <name val="Calibri"/>
      <family val="2"/>
      <charset val="238"/>
    </font>
    <font>
      <vertAlign val="superscript"/>
      <sz val="9"/>
      <color rgb="FF000000"/>
      <name val="Arial"/>
      <family val="2"/>
      <charset val="238"/>
    </font>
    <font>
      <sz val="14"/>
      <color rgb="FF00B050"/>
      <name val="Arial Narrow"/>
      <family val="2"/>
      <charset val="238"/>
    </font>
  </fonts>
  <fills count="16">
    <fill>
      <patternFill patternType="none"/>
    </fill>
    <fill>
      <patternFill patternType="gray125"/>
    </fill>
    <fill>
      <patternFill patternType="solid">
        <fgColor theme="0" tint="-4.9989318521683403E-2"/>
        <bgColor indexed="64"/>
      </patternFill>
    </fill>
    <fill>
      <patternFill patternType="solid">
        <fgColor theme="0" tint="-0.249977111117893"/>
        <bgColor indexed="64"/>
      </patternFill>
    </fill>
    <fill>
      <patternFill patternType="solid">
        <fgColor theme="0" tint="-0.499984740745262"/>
        <bgColor indexed="64"/>
      </patternFill>
    </fill>
    <fill>
      <patternFill patternType="solid">
        <fgColor rgb="FFBFBFBF"/>
        <bgColor rgb="FFCCCCFF"/>
      </patternFill>
    </fill>
    <fill>
      <patternFill patternType="solid">
        <fgColor theme="0" tint="-4.9989318521683403E-2"/>
        <bgColor rgb="FFCCCCFF"/>
      </patternFill>
    </fill>
    <fill>
      <patternFill patternType="solid">
        <fgColor rgb="FFFFFF00"/>
        <bgColor indexed="64"/>
      </patternFill>
    </fill>
    <fill>
      <patternFill patternType="solid">
        <fgColor theme="6" tint="0.79998168889431442"/>
        <bgColor indexed="64"/>
      </patternFill>
    </fill>
    <fill>
      <patternFill patternType="solid">
        <fgColor theme="0"/>
        <bgColor indexed="64"/>
      </patternFill>
    </fill>
    <fill>
      <patternFill patternType="solid">
        <fgColor indexed="42"/>
        <bgColor indexed="64"/>
      </patternFill>
    </fill>
    <fill>
      <patternFill patternType="solid">
        <fgColor theme="6" tint="0.59999389629810485"/>
        <bgColor indexed="64"/>
      </patternFill>
    </fill>
    <fill>
      <patternFill patternType="solid">
        <fgColor theme="3" tint="0.59999389629810485"/>
        <bgColor indexed="64"/>
      </patternFill>
    </fill>
    <fill>
      <patternFill patternType="solid">
        <fgColor theme="3" tint="0.79998168889431442"/>
        <bgColor indexed="64"/>
      </patternFill>
    </fill>
    <fill>
      <patternFill patternType="solid">
        <fgColor rgb="FF666666"/>
        <bgColor rgb="FF808080"/>
      </patternFill>
    </fill>
    <fill>
      <patternFill patternType="solid">
        <fgColor rgb="FFDDDDDD"/>
        <bgColor rgb="FFCCFFCC"/>
      </patternFill>
    </fill>
  </fills>
  <borders count="26">
    <border>
      <left/>
      <right/>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double">
        <color indexed="64"/>
      </top>
      <bottom style="medium">
        <color indexed="64"/>
      </bottom>
      <diagonal/>
    </border>
    <border>
      <left style="thin">
        <color indexed="64"/>
      </left>
      <right style="thin">
        <color indexed="64"/>
      </right>
      <top/>
      <bottom style="double">
        <color indexed="64"/>
      </bottom>
      <diagonal/>
    </border>
    <border>
      <left style="thin">
        <color indexed="64"/>
      </left>
      <right style="thin">
        <color indexed="64"/>
      </right>
      <top style="double">
        <color indexed="64"/>
      </top>
      <bottom style="thin">
        <color indexed="64"/>
      </bottom>
      <diagonal/>
    </border>
    <border>
      <left/>
      <right/>
      <top/>
      <bottom style="thin">
        <color auto="1"/>
      </bottom>
      <diagonal/>
    </border>
    <border>
      <left/>
      <right/>
      <top/>
      <bottom style="double">
        <color auto="1"/>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theme="0" tint="-0.249977111117893"/>
      </bottom>
      <diagonal/>
    </border>
    <border>
      <left/>
      <right/>
      <top style="double">
        <color indexed="64"/>
      </top>
      <bottom style="thin">
        <color indexed="64"/>
      </bottom>
      <diagonal/>
    </border>
    <border>
      <left/>
      <right/>
      <top style="thin">
        <color indexed="64"/>
      </top>
      <bottom style="double">
        <color indexed="64"/>
      </bottom>
      <diagonal/>
    </border>
    <border>
      <left style="medium">
        <color indexed="64"/>
      </left>
      <right style="medium">
        <color indexed="64"/>
      </right>
      <top style="thin">
        <color indexed="64"/>
      </top>
      <bottom style="double">
        <color indexed="64"/>
      </bottom>
      <diagonal/>
    </border>
    <border>
      <left/>
      <right style="thin">
        <color indexed="64"/>
      </right>
      <top/>
      <bottom style="thin">
        <color indexed="64"/>
      </bottom>
      <diagonal/>
    </border>
    <border>
      <left/>
      <right/>
      <top/>
      <bottom style="dotted">
        <color indexed="23"/>
      </bottom>
      <diagonal/>
    </border>
    <border>
      <left/>
      <right/>
      <top/>
      <bottom style="medium">
        <color indexed="64"/>
      </bottom>
      <diagonal/>
    </border>
    <border>
      <left style="thin">
        <color indexed="64"/>
      </left>
      <right/>
      <top style="thin">
        <color indexed="64"/>
      </top>
      <bottom/>
      <diagonal/>
    </border>
    <border>
      <left style="thin">
        <color indexed="64"/>
      </left>
      <right/>
      <top/>
      <bottom style="thin">
        <color indexed="64"/>
      </bottom>
      <diagonal/>
    </border>
  </borders>
  <cellStyleXfs count="22">
    <xf numFmtId="0" fontId="0" fillId="0" borderId="0"/>
    <xf numFmtId="0" fontId="7" fillId="0" borderId="0"/>
    <xf numFmtId="0" fontId="16" fillId="0" borderId="0" applyNumberFormat="0" applyFill="0" applyBorder="0" applyAlignment="0" applyProtection="0"/>
    <xf numFmtId="0" fontId="17" fillId="0" borderId="0"/>
    <xf numFmtId="171" fontId="20" fillId="0" borderId="0" applyFont="0" applyFill="0" applyBorder="0" applyAlignment="0" applyProtection="0"/>
    <xf numFmtId="0" fontId="23" fillId="0" borderId="0"/>
    <xf numFmtId="0" fontId="3" fillId="0" borderId="0"/>
    <xf numFmtId="164" fontId="3" fillId="0" borderId="0" applyFont="0" applyFill="0" applyBorder="0" applyAlignment="0" applyProtection="0"/>
    <xf numFmtId="0" fontId="22" fillId="0" borderId="0"/>
    <xf numFmtId="0" fontId="74" fillId="0" borderId="0"/>
    <xf numFmtId="171" fontId="74" fillId="0" borderId="0" applyFont="0" applyFill="0" applyBorder="0" applyAlignment="0" applyProtection="0"/>
    <xf numFmtId="174" fontId="74" fillId="0" borderId="0" applyFont="0" applyBorder="0" applyProtection="0">
      <alignment vertical="top" wrapText="1"/>
    </xf>
    <xf numFmtId="0" fontId="22" fillId="0" borderId="0"/>
    <xf numFmtId="0" fontId="95" fillId="0" borderId="0"/>
    <xf numFmtId="0" fontId="95" fillId="0" borderId="0"/>
    <xf numFmtId="0" fontId="26" fillId="0" borderId="0"/>
    <xf numFmtId="0" fontId="26" fillId="0" borderId="0"/>
    <xf numFmtId="0" fontId="2" fillId="0" borderId="0"/>
    <xf numFmtId="0" fontId="127" fillId="0" borderId="0"/>
    <xf numFmtId="0" fontId="147" fillId="0" borderId="0"/>
    <xf numFmtId="183" fontId="147" fillId="0" borderId="0"/>
    <xf numFmtId="0" fontId="1" fillId="0" borderId="0"/>
  </cellStyleXfs>
  <cellXfs count="1156">
    <xf numFmtId="0" fontId="0" fillId="0" borderId="0" xfId="0"/>
    <xf numFmtId="0" fontId="5" fillId="0" borderId="2" xfId="0" applyFont="1" applyBorder="1"/>
    <xf numFmtId="0" fontId="5" fillId="0" borderId="2" xfId="0" applyFont="1" applyBorder="1" applyAlignment="1">
      <alignment horizontal="center"/>
    </xf>
    <xf numFmtId="0" fontId="6" fillId="2" borderId="5" xfId="0" applyFont="1" applyFill="1" applyBorder="1" applyAlignment="1">
      <alignment horizontal="center"/>
    </xf>
    <xf numFmtId="0" fontId="10" fillId="0" borderId="6" xfId="0" applyFont="1" applyBorder="1" applyAlignment="1">
      <alignment horizontal="center"/>
    </xf>
    <xf numFmtId="0" fontId="0" fillId="0" borderId="7" xfId="0" applyBorder="1"/>
    <xf numFmtId="0" fontId="9" fillId="0" borderId="1" xfId="0" applyFont="1" applyBorder="1"/>
    <xf numFmtId="0" fontId="6" fillId="0" borderId="1" xfId="0" applyFont="1" applyBorder="1" applyAlignment="1">
      <alignment horizontal="center"/>
    </xf>
    <xf numFmtId="0" fontId="6" fillId="2" borderId="5" xfId="0" applyFont="1" applyFill="1" applyBorder="1"/>
    <xf numFmtId="0" fontId="6" fillId="0" borderId="1" xfId="0" applyFont="1" applyBorder="1"/>
    <xf numFmtId="0" fontId="10" fillId="0" borderId="8" xfId="0" applyFont="1" applyBorder="1" applyAlignment="1">
      <alignment horizontal="center"/>
    </xf>
    <xf numFmtId="49" fontId="8" fillId="0" borderId="5" xfId="0" applyNumberFormat="1" applyFont="1" applyBorder="1" applyAlignment="1">
      <alignment horizontal="center" vertical="center"/>
    </xf>
    <xf numFmtId="165" fontId="8" fillId="0" borderId="5" xfId="0" applyNumberFormat="1" applyFont="1" applyBorder="1" applyAlignment="1">
      <alignment horizontal="right" vertical="center"/>
    </xf>
    <xf numFmtId="49" fontId="8" fillId="0" borderId="4" xfId="1" applyNumberFormat="1" applyFont="1" applyBorder="1" applyAlignment="1">
      <alignment horizontal="center" vertical="center"/>
    </xf>
    <xf numFmtId="49" fontId="10" fillId="2" borderId="5" xfId="0" applyNumberFormat="1" applyFont="1" applyFill="1" applyBorder="1" applyAlignment="1">
      <alignment horizontal="center" vertical="center"/>
    </xf>
    <xf numFmtId="0" fontId="6" fillId="0" borderId="1" xfId="0" applyFont="1" applyBorder="1" applyAlignment="1">
      <alignment horizontal="center" vertical="center"/>
    </xf>
    <xf numFmtId="49" fontId="10" fillId="2" borderId="5" xfId="0" applyNumberFormat="1" applyFont="1" applyFill="1" applyBorder="1" applyAlignment="1">
      <alignment horizontal="left" vertical="center"/>
    </xf>
    <xf numFmtId="0" fontId="4" fillId="0" borderId="0" xfId="0" applyFont="1"/>
    <xf numFmtId="49" fontId="11" fillId="0" borderId="0" xfId="0" applyNumberFormat="1" applyFont="1"/>
    <xf numFmtId="0" fontId="11" fillId="0" borderId="0" xfId="0" applyFont="1"/>
    <xf numFmtId="165" fontId="11" fillId="0" borderId="0" xfId="0" applyNumberFormat="1" applyFont="1"/>
    <xf numFmtId="49" fontId="11" fillId="0" borderId="9" xfId="0" applyNumberFormat="1" applyFont="1" applyBorder="1"/>
    <xf numFmtId="0" fontId="11" fillId="0" borderId="9" xfId="0" applyFont="1" applyBorder="1"/>
    <xf numFmtId="165" fontId="12" fillId="0" borderId="9" xfId="0" applyNumberFormat="1" applyFont="1" applyBorder="1"/>
    <xf numFmtId="0" fontId="12" fillId="0" borderId="0" xfId="0" applyFont="1"/>
    <xf numFmtId="166" fontId="11" fillId="0" borderId="9" xfId="0" applyNumberFormat="1" applyFont="1" applyBorder="1" applyAlignment="1">
      <alignment horizontal="left"/>
    </xf>
    <xf numFmtId="0" fontId="11" fillId="0" borderId="10" xfId="0" applyFont="1" applyBorder="1"/>
    <xf numFmtId="165" fontId="12" fillId="0" borderId="10" xfId="0" applyNumberFormat="1" applyFont="1" applyBorder="1"/>
    <xf numFmtId="0" fontId="8" fillId="0" borderId="5" xfId="0" applyFont="1" applyBorder="1" applyAlignment="1">
      <alignment horizontal="left" vertical="center" wrapText="1"/>
    </xf>
    <xf numFmtId="0" fontId="8" fillId="0" borderId="5" xfId="0" applyFont="1" applyBorder="1" applyAlignment="1">
      <alignment horizontal="center" vertical="center"/>
    </xf>
    <xf numFmtId="49" fontId="10" fillId="0" borderId="6" xfId="0" applyNumberFormat="1" applyFont="1" applyBorder="1" applyAlignment="1">
      <alignment horizontal="right" vertical="center"/>
    </xf>
    <xf numFmtId="8" fontId="10" fillId="0" borderId="6" xfId="0" applyNumberFormat="1" applyFont="1" applyBorder="1" applyAlignment="1">
      <alignment horizontal="right" vertical="center"/>
    </xf>
    <xf numFmtId="49" fontId="10" fillId="0" borderId="8" xfId="0" applyNumberFormat="1" applyFont="1" applyBorder="1" applyAlignment="1">
      <alignment horizontal="right" vertical="center"/>
    </xf>
    <xf numFmtId="8" fontId="10" fillId="0" borderId="8" xfId="0" applyNumberFormat="1" applyFont="1" applyBorder="1" applyAlignment="1">
      <alignment horizontal="right" vertical="center"/>
    </xf>
    <xf numFmtId="0" fontId="8" fillId="0" borderId="5" xfId="0" applyFont="1" applyBorder="1" applyAlignment="1">
      <alignment horizontal="left" vertical="top" wrapText="1"/>
    </xf>
    <xf numFmtId="49" fontId="10" fillId="2" borderId="5" xfId="0" applyNumberFormat="1" applyFont="1" applyFill="1" applyBorder="1" applyAlignment="1">
      <alignment horizontal="left" vertical="center" wrapText="1"/>
    </xf>
    <xf numFmtId="4" fontId="5" fillId="0" borderId="2" xfId="0" applyNumberFormat="1" applyFont="1" applyBorder="1" applyAlignment="1">
      <alignment horizontal="center"/>
    </xf>
    <xf numFmtId="4" fontId="6" fillId="0" borderId="1" xfId="0" applyNumberFormat="1" applyFont="1" applyBorder="1" applyAlignment="1">
      <alignment horizontal="center"/>
    </xf>
    <xf numFmtId="4" fontId="6" fillId="2" borderId="5" xfId="0" applyNumberFormat="1" applyFont="1" applyFill="1" applyBorder="1" applyAlignment="1">
      <alignment horizontal="center"/>
    </xf>
    <xf numFmtId="4" fontId="8" fillId="0" borderId="5" xfId="0" applyNumberFormat="1" applyFont="1" applyBorder="1" applyAlignment="1">
      <alignment horizontal="center" vertical="center"/>
    </xf>
    <xf numFmtId="4" fontId="0" fillId="0" borderId="7" xfId="0" applyNumberFormat="1" applyBorder="1"/>
    <xf numFmtId="4" fontId="10" fillId="0" borderId="6" xfId="0" applyNumberFormat="1" applyFont="1" applyBorder="1"/>
    <xf numFmtId="4" fontId="10" fillId="0" borderId="8" xfId="0" applyNumberFormat="1" applyFont="1" applyBorder="1"/>
    <xf numFmtId="4" fontId="0" fillId="0" borderId="0" xfId="0" applyNumberFormat="1"/>
    <xf numFmtId="49" fontId="6" fillId="4" borderId="3" xfId="0" applyNumberFormat="1" applyFont="1" applyFill="1" applyBorder="1" applyAlignment="1">
      <alignment horizontal="center" vertical="center"/>
    </xf>
    <xf numFmtId="49" fontId="9" fillId="4" borderId="3" xfId="0" applyNumberFormat="1" applyFont="1" applyFill="1" applyBorder="1" applyAlignment="1">
      <alignment horizontal="left" vertical="center"/>
    </xf>
    <xf numFmtId="0" fontId="6" fillId="4" borderId="3" xfId="0" applyFont="1" applyFill="1" applyBorder="1" applyAlignment="1">
      <alignment horizontal="center"/>
    </xf>
    <xf numFmtId="4" fontId="6" fillId="4" borderId="3" xfId="0" applyNumberFormat="1" applyFont="1" applyFill="1" applyBorder="1" applyAlignment="1">
      <alignment horizontal="center"/>
    </xf>
    <xf numFmtId="0" fontId="6" fillId="4" borderId="3" xfId="0" applyFont="1" applyFill="1" applyBorder="1"/>
    <xf numFmtId="49" fontId="10" fillId="3" borderId="5" xfId="0" applyNumberFormat="1" applyFont="1" applyFill="1" applyBorder="1" applyAlignment="1">
      <alignment horizontal="center" vertical="center"/>
    </xf>
    <xf numFmtId="49" fontId="10" fillId="3" borderId="5" xfId="0" applyNumberFormat="1" applyFont="1" applyFill="1" applyBorder="1" applyAlignment="1">
      <alignment horizontal="left" vertical="center"/>
    </xf>
    <xf numFmtId="0" fontId="6" fillId="3" borderId="5" xfId="0" applyFont="1" applyFill="1" applyBorder="1" applyAlignment="1">
      <alignment horizontal="center"/>
    </xf>
    <xf numFmtId="4" fontId="6" fillId="3" borderId="5" xfId="0" applyNumberFormat="1" applyFont="1" applyFill="1" applyBorder="1" applyAlignment="1">
      <alignment horizontal="center"/>
    </xf>
    <xf numFmtId="0" fontId="6" fillId="3" borderId="5" xfId="0" applyFont="1" applyFill="1" applyBorder="1"/>
    <xf numFmtId="49" fontId="10" fillId="3" borderId="5" xfId="0" applyNumberFormat="1" applyFont="1" applyFill="1" applyBorder="1" applyAlignment="1">
      <alignment horizontal="center" vertical="center" wrapText="1"/>
    </xf>
    <xf numFmtId="0" fontId="10" fillId="0" borderId="0" xfId="0" applyFont="1" applyAlignment="1">
      <alignment horizontal="center"/>
    </xf>
    <xf numFmtId="49" fontId="10" fillId="0" borderId="0" xfId="0" applyNumberFormat="1" applyFont="1" applyAlignment="1">
      <alignment horizontal="right" vertical="center"/>
    </xf>
    <xf numFmtId="4" fontId="10" fillId="0" borderId="0" xfId="0" applyNumberFormat="1" applyFont="1"/>
    <xf numFmtId="8" fontId="10" fillId="0" borderId="0" xfId="0" applyNumberFormat="1" applyFont="1" applyAlignment="1">
      <alignment horizontal="right" vertical="center"/>
    </xf>
    <xf numFmtId="167" fontId="8" fillId="0" borderId="5" xfId="0" applyNumberFormat="1" applyFont="1" applyBorder="1" applyAlignment="1">
      <alignment horizontal="center" vertical="center"/>
    </xf>
    <xf numFmtId="0" fontId="14" fillId="0" borderId="0" xfId="0" applyFont="1"/>
    <xf numFmtId="168" fontId="8" fillId="0" borderId="5" xfId="0" applyNumberFormat="1" applyFont="1" applyBorder="1" applyAlignment="1" applyProtection="1">
      <alignment horizontal="right" vertical="center"/>
      <protection locked="0"/>
    </xf>
    <xf numFmtId="168" fontId="8" fillId="0" borderId="5" xfId="0" applyNumberFormat="1" applyFont="1" applyBorder="1" applyAlignment="1">
      <alignment horizontal="right" vertical="center"/>
    </xf>
    <xf numFmtId="4" fontId="15" fillId="0" borderId="5" xfId="0" applyNumberFormat="1" applyFont="1" applyBorder="1" applyAlignment="1">
      <alignment horizontal="center" vertical="center"/>
    </xf>
    <xf numFmtId="49" fontId="10" fillId="5" borderId="5" xfId="0" applyNumberFormat="1" applyFont="1" applyFill="1" applyBorder="1" applyAlignment="1">
      <alignment horizontal="center" vertical="center"/>
    </xf>
    <xf numFmtId="49" fontId="10" fillId="5" borderId="5" xfId="0" applyNumberFormat="1" applyFont="1" applyFill="1" applyBorder="1" applyAlignment="1">
      <alignment horizontal="left" vertical="center"/>
    </xf>
    <xf numFmtId="0" fontId="6" fillId="5" borderId="5" xfId="0" applyFont="1" applyFill="1" applyBorder="1" applyAlignment="1">
      <alignment horizontal="center"/>
    </xf>
    <xf numFmtId="4" fontId="6" fillId="5" borderId="5" xfId="0" applyNumberFormat="1" applyFont="1" applyFill="1" applyBorder="1" applyAlignment="1">
      <alignment horizontal="center"/>
    </xf>
    <xf numFmtId="0" fontId="6" fillId="5" borderId="5" xfId="0" applyFont="1" applyFill="1" applyBorder="1"/>
    <xf numFmtId="49" fontId="8" fillId="0" borderId="4" xfId="0" applyNumberFormat="1" applyFont="1" applyBorder="1" applyAlignment="1">
      <alignment horizontal="center" vertical="center"/>
    </xf>
    <xf numFmtId="0" fontId="13" fillId="0" borderId="0" xfId="0" applyFont="1" applyAlignment="1">
      <alignment vertical="top" wrapText="1"/>
    </xf>
    <xf numFmtId="49" fontId="10" fillId="6" borderId="5" xfId="0" applyNumberFormat="1" applyFont="1" applyFill="1" applyBorder="1" applyAlignment="1">
      <alignment horizontal="center" vertical="center"/>
    </xf>
    <xf numFmtId="49" fontId="10" fillId="6" borderId="5" xfId="0" applyNumberFormat="1" applyFont="1" applyFill="1" applyBorder="1" applyAlignment="1">
      <alignment horizontal="left" vertical="center"/>
    </xf>
    <xf numFmtId="0" fontId="6" fillId="6" borderId="5" xfId="0" applyFont="1" applyFill="1" applyBorder="1" applyAlignment="1">
      <alignment horizontal="center"/>
    </xf>
    <xf numFmtId="4" fontId="6" fillId="6" borderId="5" xfId="0" applyNumberFormat="1" applyFont="1" applyFill="1" applyBorder="1" applyAlignment="1">
      <alignment horizontal="center"/>
    </xf>
    <xf numFmtId="0" fontId="6" fillId="6" borderId="5" xfId="0" applyFont="1" applyFill="1" applyBorder="1"/>
    <xf numFmtId="168" fontId="0" fillId="0" borderId="0" xfId="0" applyNumberFormat="1"/>
    <xf numFmtId="49" fontId="8" fillId="0" borderId="5" xfId="1" applyNumberFormat="1" applyFont="1" applyBorder="1" applyAlignment="1">
      <alignment horizontal="center" vertical="center"/>
    </xf>
    <xf numFmtId="165" fontId="0" fillId="0" borderId="0" xfId="0" applyNumberFormat="1"/>
    <xf numFmtId="169" fontId="8" fillId="0" borderId="5" xfId="0" applyNumberFormat="1" applyFont="1" applyBorder="1" applyAlignment="1">
      <alignment horizontal="center" vertical="center"/>
    </xf>
    <xf numFmtId="170" fontId="8" fillId="0" borderId="5" xfId="0" applyNumberFormat="1" applyFont="1" applyBorder="1" applyAlignment="1">
      <alignment vertical="center"/>
    </xf>
    <xf numFmtId="0" fontId="18" fillId="0" borderId="0" xfId="3" applyFont="1"/>
    <xf numFmtId="0" fontId="19" fillId="0" borderId="0" xfId="3" applyFont="1" applyAlignment="1">
      <alignment horizontal="center" vertical="top"/>
    </xf>
    <xf numFmtId="4" fontId="19" fillId="0" borderId="0" xfId="4" applyNumberFormat="1" applyFont="1" applyAlignment="1" applyProtection="1">
      <alignment horizontal="left" vertical="top"/>
      <protection locked="0"/>
    </xf>
    <xf numFmtId="0" fontId="17" fillId="0" borderId="0" xfId="3" applyAlignment="1">
      <alignment vertical="top" wrapText="1"/>
    </xf>
    <xf numFmtId="49" fontId="18" fillId="0" borderId="0" xfId="3" applyNumberFormat="1" applyFont="1" applyAlignment="1">
      <alignment horizontal="center" vertical="top"/>
    </xf>
    <xf numFmtId="4" fontId="18" fillId="0" borderId="0" xfId="4" applyNumberFormat="1" applyFont="1" applyAlignment="1" applyProtection="1">
      <alignment horizontal="left" vertical="top"/>
      <protection locked="0"/>
    </xf>
    <xf numFmtId="4" fontId="18" fillId="0" borderId="0" xfId="3" applyNumberFormat="1" applyFont="1" applyAlignment="1">
      <alignment horizontal="center"/>
    </xf>
    <xf numFmtId="4" fontId="18" fillId="0" borderId="0" xfId="3" applyNumberFormat="1" applyFont="1" applyAlignment="1">
      <alignment horizontal="right"/>
    </xf>
    <xf numFmtId="4" fontId="18" fillId="0" borderId="0" xfId="3" applyNumberFormat="1" applyFont="1"/>
    <xf numFmtId="0" fontId="18" fillId="8" borderId="0" xfId="3" applyFont="1" applyFill="1"/>
    <xf numFmtId="0" fontId="18" fillId="0" borderId="5" xfId="3" applyFont="1" applyBorder="1" applyAlignment="1">
      <alignment horizontal="center" vertical="top" wrapText="1"/>
    </xf>
    <xf numFmtId="0" fontId="18" fillId="0" borderId="11" xfId="3" applyFont="1" applyBorder="1" applyAlignment="1">
      <alignment horizontal="center" vertical="top" wrapText="1"/>
    </xf>
    <xf numFmtId="49" fontId="18" fillId="0" borderId="5" xfId="3" applyNumberFormat="1" applyFont="1" applyBorder="1" applyAlignment="1">
      <alignment horizontal="center" vertical="top"/>
    </xf>
    <xf numFmtId="0" fontId="18" fillId="0" borderId="5" xfId="3" applyFont="1" applyBorder="1"/>
    <xf numFmtId="0" fontId="18" fillId="0" borderId="5" xfId="3" applyFont="1" applyBorder="1" applyAlignment="1">
      <alignment horizontal="center"/>
    </xf>
    <xf numFmtId="0" fontId="18" fillId="0" borderId="5" xfId="3" applyFont="1" applyBorder="1" applyAlignment="1">
      <alignment horizontal="right"/>
    </xf>
    <xf numFmtId="4" fontId="18" fillId="0" borderId="5" xfId="3" applyNumberFormat="1" applyFont="1" applyBorder="1" applyAlignment="1">
      <alignment horizontal="left" vertical="top" wrapText="1"/>
    </xf>
    <xf numFmtId="4" fontId="18" fillId="0" borderId="5" xfId="3" applyNumberFormat="1" applyFont="1" applyBorder="1" applyAlignment="1">
      <alignment horizontal="center" vertical="top"/>
    </xf>
    <xf numFmtId="4" fontId="18" fillId="0" borderId="5" xfId="3" applyNumberFormat="1" applyFont="1" applyBorder="1" applyAlignment="1">
      <alignment horizontal="right" vertical="top"/>
    </xf>
    <xf numFmtId="4" fontId="18" fillId="0" borderId="5" xfId="3" applyNumberFormat="1" applyFont="1" applyBorder="1" applyAlignment="1" applyProtection="1">
      <alignment vertical="top"/>
      <protection locked="0"/>
    </xf>
    <xf numFmtId="4" fontId="18" fillId="0" borderId="5" xfId="3" applyNumberFormat="1" applyFont="1" applyBorder="1" applyAlignment="1">
      <alignment vertical="top"/>
    </xf>
    <xf numFmtId="4" fontId="18" fillId="0" borderId="5" xfId="3" applyNumberFormat="1" applyFont="1" applyBorder="1" applyAlignment="1">
      <alignment vertical="top" wrapText="1"/>
    </xf>
    <xf numFmtId="0" fontId="18" fillId="0" borderId="5" xfId="3" applyFont="1" applyBorder="1" applyAlignment="1">
      <alignment horizontal="center" vertical="top"/>
    </xf>
    <xf numFmtId="0" fontId="18" fillId="0" borderId="5" xfId="3" applyFont="1" applyBorder="1" applyAlignment="1">
      <alignment vertical="top" wrapText="1"/>
    </xf>
    <xf numFmtId="0" fontId="18" fillId="0" borderId="5" xfId="3" applyFont="1" applyBorder="1" applyAlignment="1">
      <alignment vertical="top"/>
    </xf>
    <xf numFmtId="0" fontId="18" fillId="0" borderId="5" xfId="3" applyFont="1" applyBorder="1" applyAlignment="1">
      <alignment horizontal="right" vertical="top"/>
    </xf>
    <xf numFmtId="0" fontId="18" fillId="0" borderId="5" xfId="3" applyFont="1" applyBorder="1" applyAlignment="1">
      <alignment horizontal="left" vertical="top" wrapText="1"/>
    </xf>
    <xf numFmtId="4" fontId="18" fillId="0" borderId="5" xfId="3" applyNumberFormat="1" applyFont="1" applyBorder="1" applyAlignment="1">
      <alignment horizontal="right"/>
    </xf>
    <xf numFmtId="4" fontId="18" fillId="0" borderId="5" xfId="3" applyNumberFormat="1" applyFont="1" applyBorder="1" applyProtection="1">
      <protection locked="0"/>
    </xf>
    <xf numFmtId="4" fontId="18" fillId="0" borderId="5" xfId="3" applyNumberFormat="1" applyFont="1" applyBorder="1"/>
    <xf numFmtId="0" fontId="19" fillId="0" borderId="5" xfId="3" applyFont="1" applyBorder="1"/>
    <xf numFmtId="4" fontId="19" fillId="0" borderId="5" xfId="3" applyNumberFormat="1" applyFont="1" applyBorder="1"/>
    <xf numFmtId="0" fontId="18" fillId="0" borderId="0" xfId="3" applyFont="1" applyAlignment="1">
      <alignment horizontal="center"/>
    </xf>
    <xf numFmtId="0" fontId="18" fillId="0" borderId="0" xfId="3" applyFont="1" applyAlignment="1">
      <alignment horizontal="right"/>
    </xf>
    <xf numFmtId="0" fontId="18" fillId="0" borderId="0" xfId="3" applyFont="1" applyProtection="1">
      <protection locked="0"/>
    </xf>
    <xf numFmtId="4" fontId="18" fillId="0" borderId="0" xfId="3" applyNumberFormat="1" applyFont="1" applyAlignment="1">
      <alignment horizontal="left"/>
    </xf>
    <xf numFmtId="4" fontId="18" fillId="0" borderId="0" xfId="3" applyNumberFormat="1" applyFont="1" applyProtection="1">
      <protection locked="0"/>
    </xf>
    <xf numFmtId="2" fontId="18" fillId="0" borderId="0" xfId="3" applyNumberFormat="1" applyFont="1" applyAlignment="1">
      <alignment horizontal="right"/>
    </xf>
    <xf numFmtId="4" fontId="18" fillId="0" borderId="0" xfId="3" quotePrefix="1" applyNumberFormat="1" applyFont="1" applyAlignment="1">
      <alignment horizontal="left"/>
    </xf>
    <xf numFmtId="4" fontId="19" fillId="0" borderId="0" xfId="4" applyNumberFormat="1" applyFont="1" applyFill="1" applyAlignment="1" applyProtection="1">
      <alignment horizontal="left" vertical="top"/>
      <protection locked="0"/>
    </xf>
    <xf numFmtId="0" fontId="18" fillId="0" borderId="0" xfId="3" applyFont="1" applyAlignment="1">
      <alignment horizontal="center" vertical="top"/>
    </xf>
    <xf numFmtId="4" fontId="18" fillId="0" borderId="0" xfId="4" applyNumberFormat="1" applyFont="1" applyFill="1" applyAlignment="1" applyProtection="1">
      <alignment horizontal="left" vertical="top"/>
      <protection locked="0"/>
    </xf>
    <xf numFmtId="0" fontId="20" fillId="0" borderId="0" xfId="3" applyFont="1" applyAlignment="1">
      <alignment vertical="top" wrapText="1"/>
    </xf>
    <xf numFmtId="165" fontId="18" fillId="0" borderId="5" xfId="3" applyNumberFormat="1" applyFont="1" applyBorder="1"/>
    <xf numFmtId="0" fontId="18" fillId="0" borderId="5" xfId="3" applyFont="1" applyBorder="1" applyAlignment="1">
      <alignment horizontal="left"/>
    </xf>
    <xf numFmtId="4" fontId="19" fillId="0" borderId="5" xfId="3" applyNumberFormat="1" applyFont="1" applyBorder="1" applyAlignment="1">
      <alignment vertical="center"/>
    </xf>
    <xf numFmtId="0" fontId="19" fillId="0" borderId="5" xfId="3" applyFont="1" applyBorder="1" applyAlignment="1">
      <alignment horizontal="center"/>
    </xf>
    <xf numFmtId="4" fontId="19" fillId="0" borderId="5" xfId="3" applyNumberFormat="1" applyFont="1" applyBorder="1" applyAlignment="1">
      <alignment horizontal="right"/>
    </xf>
    <xf numFmtId="165" fontId="19" fillId="0" borderId="5" xfId="3" applyNumberFormat="1" applyFont="1" applyBorder="1"/>
    <xf numFmtId="4" fontId="19" fillId="0" borderId="0" xfId="3" applyNumberFormat="1" applyFont="1" applyAlignment="1">
      <alignment vertical="center"/>
    </xf>
    <xf numFmtId="0" fontId="19" fillId="0" borderId="0" xfId="3" applyFont="1" applyAlignment="1">
      <alignment horizontal="center"/>
    </xf>
    <xf numFmtId="4" fontId="19" fillId="0" borderId="0" xfId="3" applyNumberFormat="1" applyFont="1" applyAlignment="1">
      <alignment horizontal="right"/>
    </xf>
    <xf numFmtId="0" fontId="19" fillId="0" borderId="0" xfId="3" applyFont="1"/>
    <xf numFmtId="165" fontId="19" fillId="0" borderId="0" xfId="3" applyNumberFormat="1" applyFont="1"/>
    <xf numFmtId="0" fontId="18" fillId="0" borderId="0" xfId="3" applyFont="1" applyAlignment="1">
      <alignment horizontal="left" wrapText="1"/>
    </xf>
    <xf numFmtId="1" fontId="18" fillId="0" borderId="0" xfId="3" applyNumberFormat="1" applyFont="1" applyAlignment="1">
      <alignment horizontal="right"/>
    </xf>
    <xf numFmtId="165" fontId="18" fillId="0" borderId="0" xfId="3" applyNumberFormat="1" applyFont="1" applyAlignment="1">
      <alignment horizontal="right"/>
    </xf>
    <xf numFmtId="0" fontId="18" fillId="0" borderId="0" xfId="3" applyFont="1" applyAlignment="1">
      <alignment horizontal="left" vertical="top" wrapText="1"/>
    </xf>
    <xf numFmtId="0" fontId="22" fillId="0" borderId="0" xfId="3" applyFont="1" applyAlignment="1">
      <alignment horizontal="left" vertical="top"/>
    </xf>
    <xf numFmtId="0" fontId="18" fillId="0" borderId="2" xfId="3" applyFont="1" applyBorder="1" applyAlignment="1">
      <alignment horizontal="center" vertical="top" wrapText="1"/>
    </xf>
    <xf numFmtId="0" fontId="18" fillId="0" borderId="12" xfId="3" applyFont="1" applyBorder="1" applyAlignment="1">
      <alignment horizontal="center" vertical="top" wrapText="1"/>
    </xf>
    <xf numFmtId="49" fontId="19" fillId="0" borderId="5" xfId="3" applyNumberFormat="1" applyFont="1" applyBorder="1" applyAlignment="1">
      <alignment horizontal="center" vertical="top"/>
    </xf>
    <xf numFmtId="4" fontId="18" fillId="0" borderId="5" xfId="3" applyNumberFormat="1" applyFont="1" applyBorder="1" applyAlignment="1">
      <alignment horizontal="left" wrapText="1"/>
    </xf>
    <xf numFmtId="4" fontId="18" fillId="0" borderId="5" xfId="3" applyNumberFormat="1" applyFont="1" applyBorder="1" applyAlignment="1">
      <alignment horizontal="center"/>
    </xf>
    <xf numFmtId="0" fontId="18" fillId="0" borderId="5" xfId="3" applyFont="1" applyBorder="1" applyAlignment="1">
      <alignment wrapText="1"/>
    </xf>
    <xf numFmtId="4" fontId="18" fillId="0" borderId="5" xfId="5" applyNumberFormat="1" applyFont="1" applyBorder="1" applyAlignment="1">
      <alignment vertical="top" wrapText="1"/>
    </xf>
    <xf numFmtId="4" fontId="18" fillId="0" borderId="5" xfId="5" applyNumberFormat="1" applyFont="1" applyBorder="1" applyAlignment="1">
      <alignment horizontal="center"/>
    </xf>
    <xf numFmtId="4" fontId="18" fillId="0" borderId="5" xfId="5" applyNumberFormat="1" applyFont="1" applyBorder="1" applyAlignment="1">
      <alignment horizontal="right"/>
    </xf>
    <xf numFmtId="4" fontId="18" fillId="0" borderId="5" xfId="5" applyNumberFormat="1" applyFont="1" applyBorder="1" applyAlignment="1">
      <alignment horizontal="left" vertical="top" wrapText="1"/>
    </xf>
    <xf numFmtId="49" fontId="18" fillId="0" borderId="13" xfId="3" applyNumberFormat="1" applyFont="1" applyBorder="1" applyAlignment="1">
      <alignment horizontal="center" vertical="top"/>
    </xf>
    <xf numFmtId="0" fontId="24" fillId="0" borderId="5" xfId="3" applyFont="1" applyBorder="1" applyAlignment="1">
      <alignment horizontal="center"/>
    </xf>
    <xf numFmtId="4" fontId="24" fillId="0" borderId="5" xfId="3" applyNumberFormat="1" applyFont="1" applyBorder="1" applyAlignment="1">
      <alignment horizontal="right"/>
    </xf>
    <xf numFmtId="4" fontId="24" fillId="0" borderId="5" xfId="3" applyNumberFormat="1" applyFont="1" applyBorder="1" applyProtection="1">
      <protection locked="0"/>
    </xf>
    <xf numFmtId="4" fontId="24" fillId="0" borderId="5" xfId="3" applyNumberFormat="1" applyFont="1" applyBorder="1"/>
    <xf numFmtId="4" fontId="25" fillId="0" borderId="5" xfId="3" applyNumberFormat="1" applyFont="1" applyBorder="1" applyAlignment="1">
      <alignment horizontal="right"/>
    </xf>
    <xf numFmtId="49" fontId="19" fillId="0" borderId="0" xfId="3" applyNumberFormat="1" applyFont="1" applyAlignment="1">
      <alignment horizontal="center" vertical="top"/>
    </xf>
    <xf numFmtId="4" fontId="18" fillId="0" borderId="0" xfId="3" applyNumberFormat="1" applyFont="1" applyAlignment="1">
      <alignment vertical="top" wrapText="1"/>
    </xf>
    <xf numFmtId="4" fontId="18" fillId="0" borderId="0" xfId="3" applyNumberFormat="1" applyFont="1" applyAlignment="1">
      <alignment vertical="top"/>
    </xf>
    <xf numFmtId="44" fontId="28" fillId="0" borderId="0" xfId="6" applyNumberFormat="1" applyFont="1" applyAlignment="1" applyProtection="1">
      <alignment horizontal="center" vertical="top"/>
      <protection locked="0"/>
    </xf>
    <xf numFmtId="44" fontId="28" fillId="0" borderId="0" xfId="6" applyNumberFormat="1" applyFont="1" applyAlignment="1">
      <alignment vertical="top"/>
    </xf>
    <xf numFmtId="0" fontId="28" fillId="0" borderId="0" xfId="6" applyFont="1" applyAlignment="1">
      <alignment vertical="top" wrapText="1"/>
    </xf>
    <xf numFmtId="0" fontId="28" fillId="0" borderId="0" xfId="6" applyFont="1" applyAlignment="1">
      <alignment vertical="top"/>
    </xf>
    <xf numFmtId="0" fontId="28" fillId="0" borderId="0" xfId="6" applyFont="1" applyAlignment="1">
      <alignment horizontal="center" vertical="top"/>
    </xf>
    <xf numFmtId="0" fontId="29" fillId="0" borderId="0" xfId="6" applyFont="1" applyAlignment="1">
      <alignment vertical="top"/>
    </xf>
    <xf numFmtId="0" fontId="28" fillId="0" borderId="0" xfId="6" applyFont="1" applyAlignment="1">
      <alignment horizontal="left" vertical="top" wrapText="1"/>
    </xf>
    <xf numFmtId="0" fontId="22" fillId="0" borderId="0" xfId="6" applyFont="1" applyAlignment="1">
      <alignment vertical="top" wrapText="1"/>
    </xf>
    <xf numFmtId="44" fontId="31" fillId="0" borderId="0" xfId="6" applyNumberFormat="1" applyFont="1" applyAlignment="1" applyProtection="1">
      <alignment horizontal="center" vertical="top"/>
      <protection locked="0"/>
    </xf>
    <xf numFmtId="44" fontId="31" fillId="0" borderId="0" xfId="6" applyNumberFormat="1" applyFont="1" applyAlignment="1">
      <alignment vertical="top"/>
    </xf>
    <xf numFmtId="0" fontId="32" fillId="0" borderId="0" xfId="6" applyFont="1" applyAlignment="1">
      <alignment vertical="top" wrapText="1"/>
    </xf>
    <xf numFmtId="0" fontId="31" fillId="0" borderId="0" xfId="6" applyFont="1" applyAlignment="1">
      <alignment vertical="top"/>
    </xf>
    <xf numFmtId="0" fontId="31" fillId="0" borderId="0" xfId="6" applyFont="1" applyAlignment="1">
      <alignment horizontal="center" vertical="top"/>
    </xf>
    <xf numFmtId="0" fontId="33" fillId="0" borderId="0" xfId="6" applyFont="1" applyAlignment="1">
      <alignment vertical="top"/>
    </xf>
    <xf numFmtId="0" fontId="34" fillId="0" borderId="0" xfId="6" applyFont="1" applyAlignment="1">
      <alignment horizontal="left" vertical="top" wrapText="1"/>
    </xf>
    <xf numFmtId="0" fontId="34" fillId="0" borderId="0" xfId="6" applyFont="1" applyAlignment="1">
      <alignment vertical="top"/>
    </xf>
    <xf numFmtId="0" fontId="34" fillId="0" borderId="9" xfId="6" applyFont="1" applyBorder="1" applyAlignment="1">
      <alignment horizontal="center" vertical="top"/>
    </xf>
    <xf numFmtId="0" fontId="35" fillId="0" borderId="9" xfId="6" applyFont="1" applyBorder="1" applyAlignment="1">
      <alignment horizontal="left" vertical="top" wrapText="1"/>
    </xf>
    <xf numFmtId="0" fontId="35" fillId="0" borderId="9" xfId="6" applyFont="1" applyBorder="1" applyAlignment="1">
      <alignment horizontal="center" vertical="top"/>
    </xf>
    <xf numFmtId="1" fontId="35" fillId="0" borderId="9" xfId="6" applyNumberFormat="1" applyFont="1" applyBorder="1" applyAlignment="1">
      <alignment horizontal="center" vertical="top"/>
    </xf>
    <xf numFmtId="44" fontId="35" fillId="0" borderId="9" xfId="6" applyNumberFormat="1" applyFont="1" applyBorder="1" applyAlignment="1" applyProtection="1">
      <alignment horizontal="center" vertical="top"/>
      <protection locked="0"/>
    </xf>
    <xf numFmtId="44" fontId="36" fillId="0" borderId="9" xfId="6" applyNumberFormat="1" applyFont="1" applyBorder="1" applyAlignment="1">
      <alignment horizontal="center" vertical="top"/>
    </xf>
    <xf numFmtId="44" fontId="36" fillId="0" borderId="0" xfId="6" applyNumberFormat="1" applyFont="1" applyAlignment="1">
      <alignment horizontal="center" vertical="top"/>
    </xf>
    <xf numFmtId="0" fontId="34" fillId="0" borderId="0" xfId="6" applyFont="1" applyAlignment="1">
      <alignment horizontal="center" vertical="top"/>
    </xf>
    <xf numFmtId="1" fontId="22" fillId="0" borderId="0" xfId="6" applyNumberFormat="1" applyFont="1" applyAlignment="1">
      <alignment horizontal="center" vertical="top"/>
    </xf>
    <xf numFmtId="44" fontId="34" fillId="0" borderId="0" xfId="6" applyNumberFormat="1" applyFont="1" applyAlignment="1" applyProtection="1">
      <alignment horizontal="center" vertical="top"/>
      <protection locked="0"/>
    </xf>
    <xf numFmtId="0" fontId="36" fillId="0" borderId="16" xfId="6" applyFont="1" applyBorder="1" applyAlignment="1">
      <alignment wrapText="1"/>
    </xf>
    <xf numFmtId="0" fontId="36" fillId="0" borderId="0" xfId="6" applyFont="1" applyAlignment="1">
      <alignment wrapText="1"/>
    </xf>
    <xf numFmtId="0" fontId="36" fillId="0" borderId="0" xfId="6" applyFont="1" applyAlignment="1">
      <alignment horizontal="center" vertical="top"/>
    </xf>
    <xf numFmtId="0" fontId="36" fillId="0" borderId="0" xfId="6" applyFont="1" applyAlignment="1">
      <alignment horizontal="left" vertical="top" wrapText="1"/>
    </xf>
    <xf numFmtId="1" fontId="36" fillId="0" borderId="0" xfId="6" applyNumberFormat="1" applyFont="1" applyAlignment="1">
      <alignment horizontal="center" vertical="top"/>
    </xf>
    <xf numFmtId="44" fontId="36" fillId="0" borderId="0" xfId="6" applyNumberFormat="1" applyFont="1" applyAlignment="1" applyProtection="1">
      <alignment horizontal="center" vertical="top"/>
      <protection locked="0"/>
    </xf>
    <xf numFmtId="44" fontId="36" fillId="0" borderId="0" xfId="6" applyNumberFormat="1" applyFont="1" applyAlignment="1">
      <alignment horizontal="center" vertical="top" wrapText="1"/>
    </xf>
    <xf numFmtId="0" fontId="37" fillId="0" borderId="0" xfId="6" applyFont="1" applyAlignment="1">
      <alignment vertical="top"/>
    </xf>
    <xf numFmtId="0" fontId="37" fillId="0" borderId="0" xfId="6" applyFont="1" applyAlignment="1">
      <alignment horizontal="center" vertical="top"/>
    </xf>
    <xf numFmtId="0" fontId="38" fillId="0" borderId="0" xfId="6" applyFont="1" applyAlignment="1">
      <alignment vertical="top"/>
    </xf>
    <xf numFmtId="0" fontId="37" fillId="0" borderId="0" xfId="6" applyFont="1" applyAlignment="1">
      <alignment horizontal="left" vertical="top" wrapText="1"/>
    </xf>
    <xf numFmtId="0" fontId="35" fillId="0" borderId="0" xfId="6" applyFont="1" applyAlignment="1">
      <alignment horizontal="center" vertical="top"/>
    </xf>
    <xf numFmtId="0" fontId="35" fillId="0" borderId="0" xfId="6" applyFont="1" applyAlignment="1">
      <alignment horizontal="left" vertical="top" wrapText="1"/>
    </xf>
    <xf numFmtId="1" fontId="35" fillId="0" borderId="0" xfId="6" applyNumberFormat="1" applyFont="1" applyAlignment="1">
      <alignment horizontal="center" vertical="top"/>
    </xf>
    <xf numFmtId="44" fontId="35" fillId="0" borderId="0" xfId="6" applyNumberFormat="1" applyFont="1" applyAlignment="1" applyProtection="1">
      <alignment horizontal="center" vertical="top"/>
      <protection locked="0"/>
    </xf>
    <xf numFmtId="44" fontId="35" fillId="0" borderId="0" xfId="6" applyNumberFormat="1" applyFont="1" applyAlignment="1">
      <alignment horizontal="center" vertical="top"/>
    </xf>
    <xf numFmtId="0" fontId="39" fillId="0" borderId="0" xfId="6" applyFont="1" applyAlignment="1">
      <alignment vertical="top"/>
    </xf>
    <xf numFmtId="49" fontId="39" fillId="0" borderId="14" xfId="6" applyNumberFormat="1" applyFont="1" applyBorder="1" applyAlignment="1">
      <alignment vertical="top" wrapText="1"/>
    </xf>
    <xf numFmtId="0" fontId="39" fillId="0" borderId="15" xfId="6" applyFont="1" applyBorder="1" applyAlignment="1">
      <alignment horizontal="center" vertical="top"/>
    </xf>
    <xf numFmtId="1" fontId="39" fillId="0" borderId="15" xfId="6" applyNumberFormat="1" applyFont="1" applyBorder="1" applyAlignment="1">
      <alignment horizontal="center" vertical="top"/>
    </xf>
    <xf numFmtId="44" fontId="39" fillId="0" borderId="15" xfId="6" applyNumberFormat="1" applyFont="1" applyBorder="1" applyAlignment="1" applyProtection="1">
      <alignment horizontal="center" vertical="top"/>
      <protection locked="0"/>
    </xf>
    <xf numFmtId="44" fontId="39" fillId="0" borderId="15" xfId="6" applyNumberFormat="1" applyFont="1" applyBorder="1" applyAlignment="1">
      <alignment horizontal="center" vertical="top"/>
    </xf>
    <xf numFmtId="44" fontId="39" fillId="0" borderId="0" xfId="6" applyNumberFormat="1" applyFont="1" applyAlignment="1">
      <alignment horizontal="center" vertical="top"/>
    </xf>
    <xf numFmtId="0" fontId="40" fillId="0" borderId="0" xfId="6" applyFont="1" applyAlignment="1">
      <alignment vertical="top"/>
    </xf>
    <xf numFmtId="0" fontId="40" fillId="0" borderId="0" xfId="6" applyFont="1" applyAlignment="1">
      <alignment horizontal="center" vertical="top"/>
    </xf>
    <xf numFmtId="0" fontId="41" fillId="0" borderId="0" xfId="6" applyFont="1" applyAlignment="1">
      <alignment vertical="top"/>
    </xf>
    <xf numFmtId="0" fontId="40" fillId="0" borderId="0" xfId="6" applyFont="1" applyAlignment="1">
      <alignment horizontal="left" vertical="top" wrapText="1"/>
    </xf>
    <xf numFmtId="0" fontId="22" fillId="0" borderId="0" xfId="6" applyFont="1" applyAlignment="1">
      <alignment vertical="top"/>
    </xf>
    <xf numFmtId="0" fontId="42" fillId="0" borderId="0" xfId="6" applyFont="1" applyAlignment="1">
      <alignment horizontal="left" vertical="top" wrapText="1"/>
    </xf>
    <xf numFmtId="0" fontId="42" fillId="0" borderId="0" xfId="6" applyFont="1" applyAlignment="1">
      <alignment horizontal="center" vertical="top"/>
    </xf>
    <xf numFmtId="44" fontId="22" fillId="0" borderId="0" xfId="6" applyNumberFormat="1" applyFont="1" applyAlignment="1" applyProtection="1">
      <alignment horizontal="center" vertical="top"/>
      <protection locked="0"/>
    </xf>
    <xf numFmtId="44" fontId="22" fillId="0" borderId="0" xfId="6" applyNumberFormat="1" applyFont="1" applyAlignment="1">
      <alignment vertical="top"/>
    </xf>
    <xf numFmtId="44" fontId="42" fillId="0" borderId="0" xfId="6" applyNumberFormat="1" applyFont="1" applyAlignment="1">
      <alignment horizontal="center" vertical="top" wrapText="1"/>
    </xf>
    <xf numFmtId="0" fontId="22" fillId="0" borderId="0" xfId="6" applyFont="1" applyAlignment="1">
      <alignment horizontal="center" vertical="top"/>
    </xf>
    <xf numFmtId="0" fontId="22" fillId="0" borderId="17" xfId="6" applyFont="1" applyBorder="1" applyAlignment="1">
      <alignment vertical="top" wrapText="1"/>
    </xf>
    <xf numFmtId="44" fontId="22" fillId="0" borderId="0" xfId="7" applyNumberFormat="1" applyFont="1" applyAlignment="1">
      <alignment horizontal="center" vertical="top"/>
    </xf>
    <xf numFmtId="44" fontId="30" fillId="0" borderId="0" xfId="6" applyNumberFormat="1" applyFont="1" applyAlignment="1">
      <alignment horizontal="center" vertical="top" wrapText="1"/>
    </xf>
    <xf numFmtId="44" fontId="22" fillId="0" borderId="0" xfId="6" applyNumberFormat="1" applyFont="1" applyAlignment="1">
      <alignment horizontal="center" vertical="top"/>
    </xf>
    <xf numFmtId="0" fontId="42" fillId="0" borderId="0" xfId="6" quotePrefix="1" applyFont="1" applyAlignment="1">
      <alignment horizontal="left" vertical="top" wrapText="1"/>
    </xf>
    <xf numFmtId="0" fontId="22" fillId="0" borderId="17" xfId="6" applyFont="1" applyBorder="1" applyAlignment="1">
      <alignment vertical="top"/>
    </xf>
    <xf numFmtId="0" fontId="42" fillId="0" borderId="17" xfId="6" applyFont="1" applyBorder="1" applyAlignment="1">
      <alignment horizontal="left" vertical="top" wrapText="1"/>
    </xf>
    <xf numFmtId="0" fontId="42" fillId="0" borderId="17" xfId="6" applyFont="1" applyBorder="1" applyAlignment="1">
      <alignment horizontal="center" vertical="top"/>
    </xf>
    <xf numFmtId="1" fontId="22" fillId="0" borderId="17" xfId="6" applyNumberFormat="1" applyFont="1" applyBorder="1" applyAlignment="1">
      <alignment horizontal="center" vertical="top"/>
    </xf>
    <xf numFmtId="44" fontId="22" fillId="0" borderId="17" xfId="7" applyNumberFormat="1" applyFont="1" applyBorder="1" applyAlignment="1">
      <alignment horizontal="center" vertical="top"/>
    </xf>
    <xf numFmtId="0" fontId="42" fillId="0" borderId="0" xfId="6" applyFont="1" applyAlignment="1">
      <alignment vertical="top" wrapText="1"/>
    </xf>
    <xf numFmtId="0" fontId="33" fillId="0" borderId="0" xfId="6" applyFont="1" applyAlignment="1">
      <alignment vertical="top" wrapText="1"/>
    </xf>
    <xf numFmtId="1" fontId="40" fillId="0" borderId="0" xfId="6" applyNumberFormat="1" applyFont="1" applyAlignment="1">
      <alignment horizontal="center" vertical="top"/>
    </xf>
    <xf numFmtId="165" fontId="22" fillId="0" borderId="0" xfId="6" applyNumberFormat="1" applyFont="1" applyAlignment="1">
      <alignment horizontal="center" vertical="top" wrapText="1"/>
    </xf>
    <xf numFmtId="0" fontId="22" fillId="0" borderId="0" xfId="6" quotePrefix="1" applyFont="1" applyAlignment="1">
      <alignment vertical="top" wrapText="1"/>
    </xf>
    <xf numFmtId="0" fontId="43" fillId="0" borderId="0" xfId="6" applyFont="1" applyAlignment="1">
      <alignment vertical="top" wrapText="1"/>
    </xf>
    <xf numFmtId="44" fontId="44" fillId="0" borderId="0" xfId="6" applyNumberFormat="1" applyFont="1" applyAlignment="1" applyProtection="1">
      <alignment horizontal="center" vertical="top"/>
      <protection locked="0"/>
    </xf>
    <xf numFmtId="44" fontId="44" fillId="0" borderId="0" xfId="6" applyNumberFormat="1" applyFont="1" applyAlignment="1">
      <alignment horizontal="center" vertical="top"/>
    </xf>
    <xf numFmtId="0" fontId="42" fillId="0" borderId="0" xfId="6" applyFont="1" applyAlignment="1">
      <alignment vertical="top"/>
    </xf>
    <xf numFmtId="44" fontId="42" fillId="0" borderId="0" xfId="6" applyNumberFormat="1" applyFont="1" applyAlignment="1">
      <alignment horizontal="center" vertical="top"/>
    </xf>
    <xf numFmtId="0" fontId="44" fillId="0" borderId="0" xfId="6" applyFont="1" applyAlignment="1">
      <alignment horizontal="center" vertical="top"/>
    </xf>
    <xf numFmtId="0" fontId="39" fillId="0" borderId="18" xfId="6" applyFont="1" applyBorder="1" applyAlignment="1">
      <alignment vertical="top"/>
    </xf>
    <xf numFmtId="0" fontId="39" fillId="0" borderId="18" xfId="6" applyFont="1" applyBorder="1"/>
    <xf numFmtId="1" fontId="39" fillId="0" borderId="18" xfId="6" applyNumberFormat="1" applyFont="1" applyBorder="1" applyAlignment="1">
      <alignment horizontal="center" vertical="top"/>
    </xf>
    <xf numFmtId="44" fontId="39" fillId="0" borderId="18" xfId="6" applyNumberFormat="1" applyFont="1" applyBorder="1" applyAlignment="1" applyProtection="1">
      <alignment horizontal="center" vertical="top"/>
      <protection locked="0"/>
    </xf>
    <xf numFmtId="44" fontId="39" fillId="0" borderId="18" xfId="7" applyNumberFormat="1" applyFont="1" applyBorder="1" applyAlignment="1">
      <alignment horizontal="center"/>
    </xf>
    <xf numFmtId="0" fontId="45" fillId="0" borderId="18" xfId="6" applyFont="1" applyBorder="1" applyAlignment="1">
      <alignment vertical="top"/>
    </xf>
    <xf numFmtId="0" fontId="39" fillId="0" borderId="18" xfId="6" applyFont="1" applyBorder="1" applyAlignment="1">
      <alignment horizontal="left" vertical="top" wrapText="1"/>
    </xf>
    <xf numFmtId="0" fontId="34" fillId="0" borderId="0" xfId="6" applyFont="1" applyAlignment="1">
      <alignment vertical="top" wrapText="1"/>
    </xf>
    <xf numFmtId="44" fontId="34" fillId="0" borderId="0" xfId="6" applyNumberFormat="1" applyFont="1" applyAlignment="1">
      <alignment vertical="top"/>
    </xf>
    <xf numFmtId="0" fontId="37" fillId="0" borderId="0" xfId="6" applyFont="1"/>
    <xf numFmtId="0" fontId="46" fillId="0" borderId="0" xfId="6" applyFont="1"/>
    <xf numFmtId="0" fontId="22" fillId="0" borderId="0" xfId="6" applyFont="1"/>
    <xf numFmtId="0" fontId="35" fillId="0" borderId="0" xfId="6" applyFont="1" applyAlignment="1">
      <alignment horizontal="left" vertical="top"/>
    </xf>
    <xf numFmtId="0" fontId="22" fillId="0" borderId="0" xfId="6" applyFont="1" applyAlignment="1">
      <alignment horizontal="left" vertical="top" wrapText="1"/>
    </xf>
    <xf numFmtId="172" fontId="22" fillId="0" borderId="0" xfId="6" applyNumberFormat="1" applyFont="1" applyAlignment="1">
      <alignment horizontal="center" vertical="top"/>
    </xf>
    <xf numFmtId="165" fontId="22" fillId="0" borderId="0" xfId="6" applyNumberFormat="1" applyFont="1" applyAlignment="1" applyProtection="1">
      <alignment horizontal="center" vertical="top"/>
      <protection locked="0"/>
    </xf>
    <xf numFmtId="0" fontId="42" fillId="0" borderId="0" xfId="6" applyFont="1"/>
    <xf numFmtId="0" fontId="30" fillId="0" borderId="0" xfId="6" applyFont="1"/>
    <xf numFmtId="0" fontId="30" fillId="0" borderId="0" xfId="6" applyFont="1" applyAlignment="1">
      <alignment horizontal="center" vertical="top"/>
    </xf>
    <xf numFmtId="0" fontId="30" fillId="0" borderId="0" xfId="6" applyFont="1" applyAlignment="1">
      <alignment horizontal="left" vertical="top"/>
    </xf>
    <xf numFmtId="172" fontId="30" fillId="0" borderId="0" xfId="6" applyNumberFormat="1" applyFont="1" applyAlignment="1">
      <alignment horizontal="center" vertical="top"/>
    </xf>
    <xf numFmtId="165" fontId="30" fillId="0" borderId="0" xfId="6" applyNumberFormat="1" applyFont="1" applyAlignment="1" applyProtection="1">
      <alignment horizontal="center" vertical="top"/>
      <protection locked="0"/>
    </xf>
    <xf numFmtId="44" fontId="30" fillId="0" borderId="0" xfId="6" applyNumberFormat="1" applyFont="1" applyAlignment="1">
      <alignment horizontal="center" vertical="top"/>
    </xf>
    <xf numFmtId="0" fontId="36" fillId="0" borderId="19" xfId="6" applyFont="1" applyBorder="1"/>
    <xf numFmtId="0" fontId="36" fillId="0" borderId="19" xfId="6" applyFont="1" applyBorder="1" applyAlignment="1">
      <alignment horizontal="center" vertical="top"/>
    </xf>
    <xf numFmtId="0" fontId="36" fillId="0" borderId="19" xfId="6" applyFont="1" applyBorder="1" applyAlignment="1">
      <alignment horizontal="left" vertical="top" wrapText="1"/>
    </xf>
    <xf numFmtId="172" fontId="36" fillId="0" borderId="19" xfId="6" applyNumberFormat="1" applyFont="1" applyBorder="1" applyAlignment="1">
      <alignment horizontal="center" vertical="top"/>
    </xf>
    <xf numFmtId="165" fontId="36" fillId="0" borderId="19" xfId="6" applyNumberFormat="1" applyFont="1" applyBorder="1" applyAlignment="1" applyProtection="1">
      <alignment horizontal="center" vertical="top"/>
      <protection locked="0"/>
    </xf>
    <xf numFmtId="44" fontId="36" fillId="0" borderId="19" xfId="6" applyNumberFormat="1" applyFont="1" applyBorder="1" applyAlignment="1">
      <alignment horizontal="center" vertical="top"/>
    </xf>
    <xf numFmtId="44" fontId="46" fillId="0" borderId="0" xfId="6" applyNumberFormat="1" applyFont="1"/>
    <xf numFmtId="44" fontId="47" fillId="0" borderId="0" xfId="6" applyNumberFormat="1" applyFont="1"/>
    <xf numFmtId="0" fontId="30" fillId="0" borderId="0" xfId="6" applyFont="1" applyAlignment="1">
      <alignment horizontal="left" vertical="top" wrapText="1"/>
    </xf>
    <xf numFmtId="0" fontId="36" fillId="0" borderId="0" xfId="6" applyFont="1"/>
    <xf numFmtId="0" fontId="36" fillId="0" borderId="0" xfId="6" applyFont="1" applyAlignment="1">
      <alignment horizontal="left" vertical="top"/>
    </xf>
    <xf numFmtId="2" fontId="36" fillId="0" borderId="0" xfId="6" applyNumberFormat="1" applyFont="1" applyAlignment="1">
      <alignment horizontal="center" vertical="top"/>
    </xf>
    <xf numFmtId="165" fontId="36" fillId="0" borderId="0" xfId="6" applyNumberFormat="1" applyFont="1" applyAlignment="1" applyProtection="1">
      <alignment horizontal="center" vertical="top"/>
      <protection locked="0"/>
    </xf>
    <xf numFmtId="0" fontId="48" fillId="0" borderId="0" xfId="6" applyFont="1"/>
    <xf numFmtId="14" fontId="30" fillId="0" borderId="0" xfId="6" applyNumberFormat="1" applyFont="1" applyAlignment="1">
      <alignment horizontal="center" vertical="top"/>
    </xf>
    <xf numFmtId="0" fontId="49" fillId="0" borderId="19" xfId="6" applyFont="1" applyBorder="1" applyAlignment="1">
      <alignment horizontal="right" vertical="center"/>
    </xf>
    <xf numFmtId="0" fontId="30" fillId="0" borderId="19" xfId="6" applyFont="1" applyBorder="1" applyAlignment="1">
      <alignment horizontal="center" vertical="top"/>
    </xf>
    <xf numFmtId="172" fontId="30" fillId="0" borderId="19" xfId="6" applyNumberFormat="1" applyFont="1" applyBorder="1" applyAlignment="1">
      <alignment horizontal="center" vertical="top"/>
    </xf>
    <xf numFmtId="165" fontId="30" fillId="0" borderId="19" xfId="6" applyNumberFormat="1" applyFont="1" applyBorder="1" applyAlignment="1" applyProtection="1">
      <alignment horizontal="center" vertical="top"/>
      <protection locked="0"/>
    </xf>
    <xf numFmtId="0" fontId="49" fillId="0" borderId="0" xfId="6" applyFont="1" applyAlignment="1">
      <alignment horizontal="right" vertical="center"/>
    </xf>
    <xf numFmtId="0" fontId="27" fillId="0" borderId="0" xfId="6" applyFont="1"/>
    <xf numFmtId="0" fontId="27" fillId="0" borderId="0" xfId="6" applyFont="1" applyAlignment="1">
      <alignment horizontal="left" vertical="top"/>
    </xf>
    <xf numFmtId="0" fontId="27" fillId="0" borderId="0" xfId="6" applyFont="1" applyAlignment="1">
      <alignment horizontal="left" vertical="top" wrapText="1"/>
    </xf>
    <xf numFmtId="0" fontId="27" fillId="0" borderId="0" xfId="6" applyFont="1" applyAlignment="1">
      <alignment horizontal="center" vertical="top"/>
    </xf>
    <xf numFmtId="172" fontId="27" fillId="0" borderId="0" xfId="6" applyNumberFormat="1" applyFont="1" applyAlignment="1">
      <alignment horizontal="center" vertical="top"/>
    </xf>
    <xf numFmtId="165" fontId="27" fillId="0" borderId="0" xfId="6" applyNumberFormat="1" applyFont="1" applyAlignment="1" applyProtection="1">
      <alignment horizontal="center" vertical="top"/>
      <protection locked="0"/>
    </xf>
    <xf numFmtId="44" fontId="27" fillId="0" borderId="0" xfId="6" applyNumberFormat="1" applyFont="1" applyAlignment="1">
      <alignment horizontal="center" vertical="top"/>
    </xf>
    <xf numFmtId="0" fontId="50" fillId="0" borderId="0" xfId="6" applyFont="1"/>
    <xf numFmtId="172" fontId="36" fillId="0" borderId="0" xfId="6" applyNumberFormat="1" applyFont="1" applyAlignment="1">
      <alignment horizontal="center" vertical="top"/>
    </xf>
    <xf numFmtId="0" fontId="27" fillId="0" borderId="19" xfId="6" applyFont="1" applyBorder="1" applyAlignment="1">
      <alignment horizontal="center" vertical="top"/>
    </xf>
    <xf numFmtId="0" fontId="27" fillId="0" borderId="19" xfId="6" applyFont="1" applyBorder="1" applyAlignment="1">
      <alignment horizontal="left" vertical="top" wrapText="1"/>
    </xf>
    <xf numFmtId="172" fontId="27" fillId="0" borderId="19" xfId="6" applyNumberFormat="1" applyFont="1" applyBorder="1" applyAlignment="1">
      <alignment horizontal="center" vertical="top"/>
    </xf>
    <xf numFmtId="165" fontId="27" fillId="0" borderId="19" xfId="6" applyNumberFormat="1" applyFont="1" applyBorder="1" applyAlignment="1" applyProtection="1">
      <alignment horizontal="center" vertical="top"/>
      <protection locked="0"/>
    </xf>
    <xf numFmtId="44" fontId="27" fillId="0" borderId="19" xfId="6" applyNumberFormat="1" applyFont="1" applyBorder="1" applyAlignment="1">
      <alignment horizontal="center" vertical="top"/>
    </xf>
    <xf numFmtId="172" fontId="37" fillId="0" borderId="0" xfId="6" applyNumberFormat="1" applyFont="1" applyAlignment="1">
      <alignment horizontal="center" vertical="top"/>
    </xf>
    <xf numFmtId="165" fontId="37" fillId="0" borderId="0" xfId="6" applyNumberFormat="1" applyFont="1" applyAlignment="1" applyProtection="1">
      <alignment horizontal="center" vertical="top"/>
      <protection locked="0"/>
    </xf>
    <xf numFmtId="44" fontId="37" fillId="0" borderId="0" xfId="6" applyNumberFormat="1" applyFont="1" applyAlignment="1">
      <alignment horizontal="center" vertical="top"/>
    </xf>
    <xf numFmtId="0" fontId="51" fillId="0" borderId="0" xfId="6" applyFont="1" applyAlignment="1">
      <alignment vertical="top" wrapText="1"/>
    </xf>
    <xf numFmtId="0" fontId="37" fillId="0" borderId="0" xfId="6" applyFont="1" applyAlignment="1">
      <alignment vertical="center"/>
    </xf>
    <xf numFmtId="0" fontId="22" fillId="0" borderId="0" xfId="6" applyFont="1" applyAlignment="1">
      <alignment vertical="center"/>
    </xf>
    <xf numFmtId="0" fontId="30" fillId="0" borderId="14" xfId="6" applyFont="1" applyBorder="1" applyAlignment="1">
      <alignment horizontal="left" vertical="top" wrapText="1"/>
    </xf>
    <xf numFmtId="0" fontId="30" fillId="0" borderId="15" xfId="6" applyFont="1" applyBorder="1" applyAlignment="1">
      <alignment horizontal="center" vertical="top"/>
    </xf>
    <xf numFmtId="172" fontId="30" fillId="0" borderId="15" xfId="6" applyNumberFormat="1" applyFont="1" applyBorder="1" applyAlignment="1">
      <alignment horizontal="center" vertical="top"/>
    </xf>
    <xf numFmtId="165" fontId="30" fillId="0" borderId="15" xfId="6" applyNumberFormat="1" applyFont="1" applyBorder="1" applyAlignment="1" applyProtection="1">
      <alignment horizontal="center" vertical="top"/>
      <protection locked="0"/>
    </xf>
    <xf numFmtId="44" fontId="30" fillId="0" borderId="11" xfId="6" applyNumberFormat="1" applyFont="1" applyBorder="1" applyAlignment="1">
      <alignment horizontal="center" vertical="top"/>
    </xf>
    <xf numFmtId="172" fontId="40" fillId="0" borderId="0" xfId="6" applyNumberFormat="1" applyFont="1" applyAlignment="1">
      <alignment horizontal="center" vertical="top"/>
    </xf>
    <xf numFmtId="2" fontId="22" fillId="0" borderId="0" xfId="6" applyNumberFormat="1" applyFont="1" applyAlignment="1">
      <alignment horizontal="center" vertical="top"/>
    </xf>
    <xf numFmtId="165" fontId="22" fillId="0" borderId="0" xfId="6" applyNumberFormat="1" applyFont="1" applyAlignment="1" applyProtection="1">
      <alignment horizontal="center" vertical="top" wrapText="1"/>
      <protection locked="0"/>
    </xf>
    <xf numFmtId="165" fontId="22" fillId="0" borderId="0" xfId="6" applyNumberFormat="1" applyFont="1" applyProtection="1">
      <protection locked="0"/>
    </xf>
    <xf numFmtId="0" fontId="30" fillId="0" borderId="19" xfId="6" applyFont="1" applyBorder="1"/>
    <xf numFmtId="0" fontId="30" fillId="0" borderId="19" xfId="6" applyFont="1" applyBorder="1" applyAlignment="1">
      <alignment horizontal="left" vertical="top"/>
    </xf>
    <xf numFmtId="44" fontId="30" fillId="0" borderId="19" xfId="6" applyNumberFormat="1" applyFont="1" applyBorder="1" applyAlignment="1">
      <alignment horizontal="center" vertical="top"/>
    </xf>
    <xf numFmtId="14" fontId="22" fillId="0" borderId="0" xfId="6" applyNumberFormat="1" applyFont="1" applyAlignment="1">
      <alignment horizontal="center" vertical="top"/>
    </xf>
    <xf numFmtId="172" fontId="22" fillId="0" borderId="0" xfId="6" applyNumberFormat="1" applyFont="1" applyAlignment="1">
      <alignment horizontal="center" vertical="center"/>
    </xf>
    <xf numFmtId="172" fontId="42" fillId="0" borderId="0" xfId="6" applyNumberFormat="1" applyFont="1"/>
    <xf numFmtId="14" fontId="22" fillId="0" borderId="0" xfId="2" applyNumberFormat="1" applyFont="1" applyAlignment="1">
      <alignment horizontal="center" vertical="top"/>
    </xf>
    <xf numFmtId="0" fontId="22" fillId="0" borderId="0" xfId="2" applyFont="1" applyAlignment="1">
      <alignment horizontal="left" vertical="top" wrapText="1"/>
    </xf>
    <xf numFmtId="0" fontId="22" fillId="0" borderId="0" xfId="2" applyFont="1" applyAlignment="1">
      <alignment horizontal="center" vertical="top"/>
    </xf>
    <xf numFmtId="172" fontId="22" fillId="0" borderId="0" xfId="2" applyNumberFormat="1" applyFont="1" applyAlignment="1">
      <alignment horizontal="center" vertical="top"/>
    </xf>
    <xf numFmtId="168" fontId="22" fillId="0" borderId="0" xfId="2" applyNumberFormat="1" applyFont="1" applyAlignment="1" applyProtection="1">
      <alignment horizontal="center" vertical="top"/>
      <protection locked="0"/>
    </xf>
    <xf numFmtId="173" fontId="22" fillId="0" borderId="0" xfId="2" applyNumberFormat="1" applyFont="1" applyAlignment="1">
      <alignment horizontal="center" vertical="top"/>
    </xf>
    <xf numFmtId="172" fontId="22" fillId="0" borderId="0" xfId="2" applyNumberFormat="1" applyFont="1" applyAlignment="1">
      <alignment horizontal="center" vertical="center"/>
    </xf>
    <xf numFmtId="173" fontId="22" fillId="0" borderId="0" xfId="7" applyNumberFormat="1" applyFont="1" applyBorder="1" applyAlignment="1" applyProtection="1">
      <alignment horizontal="center" vertical="top"/>
    </xf>
    <xf numFmtId="10" fontId="31" fillId="0" borderId="0" xfId="6" applyNumberFormat="1" applyFont="1" applyAlignment="1">
      <alignment horizontal="center" vertical="top"/>
    </xf>
    <xf numFmtId="44" fontId="22" fillId="0" borderId="0" xfId="6" applyNumberFormat="1" applyFont="1"/>
    <xf numFmtId="0" fontId="22" fillId="0" borderId="0" xfId="6" quotePrefix="1" applyFont="1" applyAlignment="1">
      <alignment horizontal="left" vertical="top" wrapText="1"/>
    </xf>
    <xf numFmtId="0" fontId="30" fillId="0" borderId="19" xfId="6" applyFont="1" applyBorder="1" applyAlignment="1">
      <alignment horizontal="left" vertical="top" wrapText="1"/>
    </xf>
    <xf numFmtId="0" fontId="22" fillId="0" borderId="9" xfId="6" applyFont="1" applyBorder="1"/>
    <xf numFmtId="0" fontId="22" fillId="0" borderId="9" xfId="6" applyFont="1" applyBorder="1" applyAlignment="1">
      <alignment horizontal="center" vertical="top" wrapText="1"/>
    </xf>
    <xf numFmtId="0" fontId="22" fillId="0" borderId="9" xfId="6" applyFont="1" applyBorder="1" applyAlignment="1">
      <alignment horizontal="left" vertical="top" wrapText="1"/>
    </xf>
    <xf numFmtId="172" fontId="22" fillId="0" borderId="9" xfId="6" applyNumberFormat="1" applyFont="1" applyBorder="1" applyAlignment="1">
      <alignment horizontal="center" vertical="top"/>
    </xf>
    <xf numFmtId="165" fontId="22" fillId="0" borderId="9" xfId="6" applyNumberFormat="1" applyFont="1" applyBorder="1" applyAlignment="1" applyProtection="1">
      <alignment horizontal="center" vertical="top"/>
      <protection locked="0"/>
    </xf>
    <xf numFmtId="44" fontId="30" fillId="0" borderId="9" xfId="6" applyNumberFormat="1" applyFont="1" applyBorder="1" applyAlignment="1">
      <alignment horizontal="center" vertical="top"/>
    </xf>
    <xf numFmtId="0" fontId="36" fillId="0" borderId="19" xfId="6" applyFont="1" applyBorder="1" applyAlignment="1">
      <alignment horizontal="left" vertical="top"/>
    </xf>
    <xf numFmtId="0" fontId="22" fillId="0" borderId="0" xfId="6" applyFont="1" applyAlignment="1">
      <alignment horizontal="center" vertical="top" wrapText="1"/>
    </xf>
    <xf numFmtId="172" fontId="22" fillId="0" borderId="0" xfId="6" applyNumberFormat="1" applyFont="1" applyAlignment="1">
      <alignment horizontal="center" vertical="top" wrapText="1"/>
    </xf>
    <xf numFmtId="0" fontId="30" fillId="0" borderId="11" xfId="6" applyFont="1" applyBorder="1" applyAlignment="1">
      <alignment horizontal="center" vertical="top"/>
    </xf>
    <xf numFmtId="4" fontId="22" fillId="0" borderId="0" xfId="6" applyNumberFormat="1" applyFont="1" applyAlignment="1">
      <alignment horizontal="center" vertical="top"/>
    </xf>
    <xf numFmtId="165" fontId="22" fillId="0" borderId="0" xfId="7" applyNumberFormat="1" applyFont="1" applyAlignment="1" applyProtection="1">
      <alignment horizontal="center" vertical="top"/>
      <protection locked="0"/>
    </xf>
    <xf numFmtId="4" fontId="22" fillId="0" borderId="0" xfId="7" applyNumberFormat="1" applyFont="1" applyAlignment="1">
      <alignment horizontal="center" vertical="top"/>
    </xf>
    <xf numFmtId="172" fontId="22" fillId="0" borderId="0" xfId="7" applyNumberFormat="1" applyFont="1" applyAlignment="1">
      <alignment horizontal="center" vertical="top"/>
    </xf>
    <xf numFmtId="165" fontId="42" fillId="0" borderId="0" xfId="6" applyNumberFormat="1" applyFont="1" applyAlignment="1" applyProtection="1">
      <alignment horizontal="center" vertical="top"/>
      <protection locked="0"/>
    </xf>
    <xf numFmtId="49" fontId="22" fillId="0" borderId="0" xfId="6" applyNumberFormat="1" applyFont="1" applyAlignment="1">
      <alignment vertical="top" wrapText="1"/>
    </xf>
    <xf numFmtId="49" fontId="37" fillId="0" borderId="0" xfId="6" applyNumberFormat="1" applyFont="1" applyAlignment="1">
      <alignment vertical="top" wrapText="1"/>
    </xf>
    <xf numFmtId="165" fontId="37" fillId="0" borderId="0" xfId="6" applyNumberFormat="1" applyFont="1" applyProtection="1">
      <protection locked="0"/>
    </xf>
    <xf numFmtId="44" fontId="36" fillId="0" borderId="0" xfId="6" applyNumberFormat="1" applyFont="1"/>
    <xf numFmtId="0" fontId="22" fillId="0" borderId="9" xfId="6" applyFont="1" applyBorder="1" applyAlignment="1">
      <alignment vertical="top" wrapText="1"/>
    </xf>
    <xf numFmtId="165" fontId="22" fillId="0" borderId="9" xfId="6" applyNumberFormat="1" applyFont="1" applyBorder="1" applyProtection="1">
      <protection locked="0"/>
    </xf>
    <xf numFmtId="44" fontId="30" fillId="0" borderId="9" xfId="6" applyNumberFormat="1" applyFont="1" applyBorder="1" applyAlignment="1">
      <alignment horizontal="center"/>
    </xf>
    <xf numFmtId="0" fontId="42" fillId="0" borderId="9" xfId="6" applyFont="1" applyBorder="1"/>
    <xf numFmtId="0" fontId="22" fillId="0" borderId="19" xfId="6" applyFont="1" applyBorder="1"/>
    <xf numFmtId="0" fontId="22" fillId="0" borderId="0" xfId="6" applyFont="1" applyAlignment="1">
      <alignment horizontal="center" vertical="center"/>
    </xf>
    <xf numFmtId="49" fontId="30" fillId="0" borderId="14" xfId="6" applyNumberFormat="1" applyFont="1" applyBorder="1" applyAlignment="1">
      <alignment vertical="center" wrapText="1"/>
    </xf>
    <xf numFmtId="0" fontId="30" fillId="0" borderId="15" xfId="6" applyFont="1" applyBorder="1" applyAlignment="1">
      <alignment horizontal="center" vertical="center"/>
    </xf>
    <xf numFmtId="172" fontId="30" fillId="0" borderId="15" xfId="6" applyNumberFormat="1" applyFont="1" applyBorder="1" applyAlignment="1">
      <alignment horizontal="center" vertical="center"/>
    </xf>
    <xf numFmtId="165" fontId="30" fillId="0" borderId="15" xfId="6" applyNumberFormat="1" applyFont="1" applyBorder="1" applyAlignment="1" applyProtection="1">
      <alignment horizontal="center" vertical="center"/>
      <protection locked="0"/>
    </xf>
    <xf numFmtId="44" fontId="30" fillId="0" borderId="11" xfId="6" applyNumberFormat="1" applyFont="1" applyBorder="1" applyAlignment="1">
      <alignment horizontal="center" vertical="center"/>
    </xf>
    <xf numFmtId="0" fontId="42" fillId="0" borderId="0" xfId="6" applyFont="1" applyAlignment="1">
      <alignment vertical="center"/>
    </xf>
    <xf numFmtId="16" fontId="22" fillId="0" borderId="0" xfId="6" applyNumberFormat="1" applyFont="1" applyAlignment="1">
      <alignment horizontal="center" vertical="top"/>
    </xf>
    <xf numFmtId="0" fontId="55" fillId="0" borderId="9" xfId="6" applyFont="1" applyBorder="1" applyAlignment="1">
      <alignment vertical="top" wrapText="1"/>
    </xf>
    <xf numFmtId="49" fontId="56" fillId="0" borderId="16" xfId="6" applyNumberFormat="1" applyFont="1" applyBorder="1" applyAlignment="1">
      <alignment vertical="top" wrapText="1"/>
    </xf>
    <xf numFmtId="0" fontId="22" fillId="0" borderId="16" xfId="6" applyFont="1" applyBorder="1" applyAlignment="1">
      <alignment horizontal="center" vertical="top"/>
    </xf>
    <xf numFmtId="4" fontId="22" fillId="0" borderId="16" xfId="6" applyNumberFormat="1" applyFont="1" applyBorder="1" applyAlignment="1">
      <alignment horizontal="center" vertical="top"/>
    </xf>
    <xf numFmtId="165" fontId="22" fillId="0" borderId="16" xfId="6" applyNumberFormat="1" applyFont="1" applyBorder="1" applyProtection="1">
      <protection locked="0"/>
    </xf>
    <xf numFmtId="44" fontId="22" fillId="0" borderId="16" xfId="6" applyNumberFormat="1" applyFont="1" applyBorder="1"/>
    <xf numFmtId="49" fontId="56" fillId="0" borderId="0" xfId="6" applyNumberFormat="1" applyFont="1" applyAlignment="1">
      <alignment vertical="top" wrapText="1"/>
    </xf>
    <xf numFmtId="3" fontId="22" fillId="0" borderId="0" xfId="6" applyNumberFormat="1" applyFont="1" applyAlignment="1">
      <alignment horizontal="center" vertical="top"/>
    </xf>
    <xf numFmtId="49" fontId="57" fillId="0" borderId="0" xfId="6" applyNumberFormat="1" applyFont="1" applyAlignment="1">
      <alignment vertical="top" wrapText="1"/>
    </xf>
    <xf numFmtId="3" fontId="31" fillId="0" borderId="0" xfId="6" applyNumberFormat="1" applyFont="1" applyAlignment="1">
      <alignment horizontal="center" vertical="top"/>
    </xf>
    <xf numFmtId="165" fontId="31" fillId="0" borderId="0" xfId="6" applyNumberFormat="1" applyFont="1" applyProtection="1">
      <protection locked="0"/>
    </xf>
    <xf numFmtId="44" fontId="31" fillId="0" borderId="0" xfId="6" applyNumberFormat="1" applyFont="1"/>
    <xf numFmtId="3" fontId="42" fillId="0" borderId="0" xfId="6" applyNumberFormat="1" applyFont="1"/>
    <xf numFmtId="2" fontId="22" fillId="0" borderId="0" xfId="6" applyNumberFormat="1" applyFont="1" applyAlignment="1" applyProtection="1">
      <alignment horizontal="center" vertical="top"/>
      <protection locked="0"/>
    </xf>
    <xf numFmtId="0" fontId="3" fillId="0" borderId="0" xfId="6"/>
    <xf numFmtId="0" fontId="55" fillId="0" borderId="0" xfId="6" applyFont="1"/>
    <xf numFmtId="0" fontId="39" fillId="0" borderId="0" xfId="6" applyFont="1" applyAlignment="1">
      <alignment horizontal="left" vertical="top"/>
    </xf>
    <xf numFmtId="2" fontId="40" fillId="0" borderId="0" xfId="6" applyNumberFormat="1" applyFont="1" applyAlignment="1">
      <alignment horizontal="center" vertical="top"/>
    </xf>
    <xf numFmtId="165" fontId="40" fillId="0" borderId="0" xfId="6" applyNumberFormat="1" applyFont="1" applyAlignment="1" applyProtection="1">
      <alignment horizontal="center" vertical="top"/>
      <protection locked="0"/>
    </xf>
    <xf numFmtId="44" fontId="40" fillId="0" borderId="0" xfId="6" applyNumberFormat="1" applyFont="1" applyAlignment="1">
      <alignment horizontal="center" vertical="top"/>
    </xf>
    <xf numFmtId="1" fontId="30" fillId="0" borderId="0" xfId="6" applyNumberFormat="1" applyFont="1" applyAlignment="1">
      <alignment horizontal="center" vertical="top"/>
    </xf>
    <xf numFmtId="2" fontId="30" fillId="0" borderId="0" xfId="6" applyNumberFormat="1" applyFont="1" applyAlignment="1" applyProtection="1">
      <alignment horizontal="center" vertical="top"/>
      <protection locked="0"/>
    </xf>
    <xf numFmtId="0" fontId="58" fillId="0" borderId="0" xfId="6" applyFont="1" applyAlignment="1">
      <alignment horizontal="center" vertical="top"/>
    </xf>
    <xf numFmtId="172" fontId="58" fillId="0" borderId="0" xfId="6" applyNumberFormat="1" applyFont="1" applyAlignment="1">
      <alignment horizontal="center" vertical="top"/>
    </xf>
    <xf numFmtId="165" fontId="58" fillId="0" borderId="0" xfId="6" applyNumberFormat="1" applyFont="1" applyAlignment="1" applyProtection="1">
      <alignment horizontal="center" vertical="top"/>
      <protection locked="0"/>
    </xf>
    <xf numFmtId="44" fontId="58" fillId="0" borderId="0" xfId="6" applyNumberFormat="1" applyFont="1" applyAlignment="1">
      <alignment horizontal="center" vertical="top"/>
    </xf>
    <xf numFmtId="0" fontId="59" fillId="0" borderId="0" xfId="6" applyFont="1"/>
    <xf numFmtId="0" fontId="60" fillId="0" borderId="0" xfId="6" applyFont="1" applyAlignment="1">
      <alignment horizontal="right"/>
    </xf>
    <xf numFmtId="44" fontId="60" fillId="0" borderId="0" xfId="6" applyNumberFormat="1" applyFont="1" applyAlignment="1">
      <alignment horizontal="right"/>
    </xf>
    <xf numFmtId="0" fontId="40" fillId="0" borderId="0" xfId="6" applyFont="1"/>
    <xf numFmtId="0" fontId="55" fillId="0" borderId="0" xfId="6" applyFont="1" applyAlignment="1">
      <alignment vertical="top" wrapText="1"/>
    </xf>
    <xf numFmtId="165" fontId="22" fillId="0" borderId="0" xfId="6" applyNumberFormat="1" applyFont="1"/>
    <xf numFmtId="0" fontId="61" fillId="7" borderId="0" xfId="6" applyFont="1" applyFill="1" applyAlignment="1">
      <alignment horizontal="right"/>
    </xf>
    <xf numFmtId="49" fontId="30" fillId="0" borderId="14" xfId="6" applyNumberFormat="1" applyFont="1" applyBorder="1" applyAlignment="1">
      <alignment vertical="top" wrapText="1"/>
    </xf>
    <xf numFmtId="1" fontId="30" fillId="0" borderId="15" xfId="6" applyNumberFormat="1" applyFont="1" applyBorder="1" applyAlignment="1">
      <alignment horizontal="center" vertical="top"/>
    </xf>
    <xf numFmtId="165" fontId="30" fillId="0" borderId="15" xfId="6" applyNumberFormat="1" applyFont="1" applyBorder="1" applyAlignment="1" applyProtection="1">
      <alignment horizontal="center"/>
      <protection locked="0"/>
    </xf>
    <xf numFmtId="44" fontId="30" fillId="0" borderId="11" xfId="6" applyNumberFormat="1" applyFont="1" applyBorder="1" applyAlignment="1">
      <alignment horizontal="center"/>
    </xf>
    <xf numFmtId="2" fontId="30" fillId="0" borderId="0" xfId="6" applyNumberFormat="1" applyFont="1" applyAlignment="1">
      <alignment horizontal="center" vertical="top"/>
    </xf>
    <xf numFmtId="2" fontId="30" fillId="0" borderId="19" xfId="6" applyNumberFormat="1" applyFont="1" applyBorder="1" applyAlignment="1">
      <alignment horizontal="center" vertical="top"/>
    </xf>
    <xf numFmtId="2" fontId="31" fillId="0" borderId="0" xfId="6" applyNumberFormat="1" applyFont="1" applyAlignment="1">
      <alignment horizontal="left" vertical="top"/>
    </xf>
    <xf numFmtId="2" fontId="22" fillId="0" borderId="0" xfId="6" applyNumberFormat="1" applyFont="1" applyAlignment="1">
      <alignment horizontal="center" vertical="center"/>
    </xf>
    <xf numFmtId="165" fontId="22" fillId="0" borderId="0" xfId="6" applyNumberFormat="1" applyFont="1" applyAlignment="1" applyProtection="1">
      <alignment horizontal="center" vertical="center"/>
      <protection locked="0"/>
    </xf>
    <xf numFmtId="44" fontId="22" fillId="0" borderId="0" xfId="7" applyNumberFormat="1" applyFont="1" applyAlignment="1">
      <alignment horizontal="center" vertical="center"/>
    </xf>
    <xf numFmtId="0" fontId="63" fillId="0" borderId="0" xfId="6" quotePrefix="1" applyFont="1" applyAlignment="1">
      <alignment horizontal="left" vertical="top" wrapText="1"/>
    </xf>
    <xf numFmtId="0" fontId="22" fillId="0" borderId="0" xfId="6" applyFont="1" applyAlignment="1">
      <alignment horizontal="center"/>
    </xf>
    <xf numFmtId="2" fontId="22" fillId="0" borderId="0" xfId="6" applyNumberFormat="1" applyFont="1" applyAlignment="1">
      <alignment horizontal="center"/>
    </xf>
    <xf numFmtId="44" fontId="22" fillId="0" borderId="0" xfId="7" applyNumberFormat="1" applyFont="1" applyAlignment="1">
      <alignment horizontal="center"/>
    </xf>
    <xf numFmtId="0" fontId="60" fillId="7" borderId="0" xfId="6" applyFont="1" applyFill="1" applyAlignment="1">
      <alignment horizontal="right"/>
    </xf>
    <xf numFmtId="0" fontId="42" fillId="7" borderId="0" xfId="6" applyFont="1" applyFill="1"/>
    <xf numFmtId="0" fontId="64" fillId="7" borderId="0" xfId="6" applyFont="1" applyFill="1" applyAlignment="1">
      <alignment horizontal="right"/>
    </xf>
    <xf numFmtId="0" fontId="64" fillId="0" borderId="0" xfId="6" applyFont="1" applyAlignment="1">
      <alignment horizontal="right" vertical="center"/>
    </xf>
    <xf numFmtId="0" fontId="65" fillId="7" borderId="0" xfId="6" applyFont="1" applyFill="1"/>
    <xf numFmtId="0" fontId="66" fillId="7" borderId="0" xfId="6" applyFont="1" applyFill="1" applyAlignment="1">
      <alignment horizontal="right"/>
    </xf>
    <xf numFmtId="2" fontId="66" fillId="7" borderId="0" xfId="6" applyNumberFormat="1" applyFont="1" applyFill="1" applyAlignment="1">
      <alignment horizontal="right" vertical="top"/>
    </xf>
    <xf numFmtId="0" fontId="67" fillId="7" borderId="0" xfId="6" applyFont="1" applyFill="1"/>
    <xf numFmtId="1" fontId="36" fillId="0" borderId="19" xfId="6" applyNumberFormat="1" applyFont="1" applyBorder="1" applyAlignment="1">
      <alignment horizontal="center" vertical="top"/>
    </xf>
    <xf numFmtId="0" fontId="68" fillId="0" borderId="0" xfId="6" applyFont="1" applyAlignment="1">
      <alignment horizontal="right"/>
    </xf>
    <xf numFmtId="0" fontId="22" fillId="0" borderId="0" xfId="6" applyFont="1" applyAlignment="1">
      <alignment horizontal="left" vertical="top"/>
    </xf>
    <xf numFmtId="1" fontId="30" fillId="0" borderId="19" xfId="6" applyNumberFormat="1" applyFont="1" applyBorder="1" applyAlignment="1">
      <alignment horizontal="center" vertical="top"/>
    </xf>
    <xf numFmtId="0" fontId="55" fillId="0" borderId="0" xfId="6" applyFont="1" applyAlignment="1">
      <alignment vertical="top"/>
    </xf>
    <xf numFmtId="1" fontId="22" fillId="0" borderId="9" xfId="6" applyNumberFormat="1" applyFont="1" applyBorder="1" applyAlignment="1">
      <alignment horizontal="center" vertical="top"/>
    </xf>
    <xf numFmtId="0" fontId="60" fillId="0" borderId="9" xfId="6" applyFont="1" applyBorder="1" applyAlignment="1">
      <alignment horizontal="right"/>
    </xf>
    <xf numFmtId="0" fontId="70" fillId="0" borderId="19" xfId="6" applyFont="1" applyBorder="1" applyAlignment="1">
      <alignment horizontal="right"/>
    </xf>
    <xf numFmtId="49" fontId="30" fillId="0" borderId="0" xfId="6" applyNumberFormat="1" applyFont="1" applyAlignment="1">
      <alignment vertical="top" wrapText="1"/>
    </xf>
    <xf numFmtId="165" fontId="30" fillId="0" borderId="0" xfId="6" applyNumberFormat="1" applyFont="1" applyAlignment="1" applyProtection="1">
      <alignment horizontal="center"/>
      <protection locked="0"/>
    </xf>
    <xf numFmtId="44" fontId="30" fillId="0" borderId="0" xfId="6" applyNumberFormat="1" applyFont="1" applyAlignment="1">
      <alignment horizontal="center"/>
    </xf>
    <xf numFmtId="0" fontId="30" fillId="0" borderId="0" xfId="6" applyFont="1" applyAlignment="1">
      <alignment vertical="top" wrapText="1"/>
    </xf>
    <xf numFmtId="165" fontId="30" fillId="0" borderId="0" xfId="6" applyNumberFormat="1" applyFont="1" applyProtection="1">
      <protection locked="0"/>
    </xf>
    <xf numFmtId="44" fontId="30" fillId="0" borderId="0" xfId="6" applyNumberFormat="1" applyFont="1"/>
    <xf numFmtId="0" fontId="71" fillId="0" borderId="0" xfId="6" applyFont="1"/>
    <xf numFmtId="0" fontId="72" fillId="0" borderId="19" xfId="6" applyFont="1" applyBorder="1" applyAlignment="1">
      <alignment horizontal="right"/>
    </xf>
    <xf numFmtId="0" fontId="75" fillId="0" borderId="0" xfId="9" applyFont="1"/>
    <xf numFmtId="0" fontId="76" fillId="0" borderId="0" xfId="9" applyFont="1" applyAlignment="1">
      <alignment vertical="top" wrapText="1"/>
    </xf>
    <xf numFmtId="0" fontId="74" fillId="0" borderId="0" xfId="9"/>
    <xf numFmtId="4" fontId="77" fillId="0" borderId="0" xfId="9" applyNumberFormat="1" applyFont="1" applyAlignment="1">
      <alignment horizontal="right"/>
    </xf>
    <xf numFmtId="4" fontId="78" fillId="0" borderId="0" xfId="9" applyNumberFormat="1" applyFont="1" applyAlignment="1">
      <alignment horizontal="right"/>
    </xf>
    <xf numFmtId="0" fontId="79" fillId="0" borderId="0" xfId="9" applyFont="1"/>
    <xf numFmtId="171" fontId="80" fillId="0" borderId="0" xfId="9" applyNumberFormat="1" applyFont="1" applyAlignment="1">
      <alignment horizontal="center"/>
    </xf>
    <xf numFmtId="0" fontId="81" fillId="9" borderId="0" xfId="9" applyFont="1" applyFill="1"/>
    <xf numFmtId="0" fontId="79" fillId="9" borderId="0" xfId="9" applyFont="1" applyFill="1"/>
    <xf numFmtId="4" fontId="79" fillId="9" borderId="0" xfId="9" applyNumberFormat="1" applyFont="1" applyFill="1" applyAlignment="1">
      <alignment horizontal="right"/>
    </xf>
    <xf numFmtId="4" fontId="78" fillId="9" borderId="0" xfId="9" applyNumberFormat="1" applyFont="1" applyFill="1" applyAlignment="1">
      <alignment horizontal="right"/>
    </xf>
    <xf numFmtId="0" fontId="82" fillId="9" borderId="0" xfId="9" applyFont="1" applyFill="1"/>
    <xf numFmtId="0" fontId="83" fillId="9" borderId="0" xfId="9" applyFont="1" applyFill="1"/>
    <xf numFmtId="4" fontId="83" fillId="9" borderId="0" xfId="9" applyNumberFormat="1" applyFont="1" applyFill="1" applyAlignment="1">
      <alignment horizontal="right"/>
    </xf>
    <xf numFmtId="4" fontId="84" fillId="9" borderId="0" xfId="9" applyNumberFormat="1" applyFont="1" applyFill="1" applyAlignment="1">
      <alignment horizontal="right"/>
    </xf>
    <xf numFmtId="0" fontId="83" fillId="0" borderId="0" xfId="9" applyFont="1"/>
    <xf numFmtId="0" fontId="75" fillId="9" borderId="0" xfId="9" applyFont="1" applyFill="1"/>
    <xf numFmtId="0" fontId="85" fillId="9" borderId="0" xfId="9" applyFont="1" applyFill="1"/>
    <xf numFmtId="0" fontId="79" fillId="9" borderId="0" xfId="9" applyFont="1" applyFill="1" applyAlignment="1">
      <alignment horizontal="right"/>
    </xf>
    <xf numFmtId="4" fontId="77" fillId="9" borderId="0" xfId="9" applyNumberFormat="1" applyFont="1" applyFill="1" applyAlignment="1">
      <alignment horizontal="right"/>
    </xf>
    <xf numFmtId="0" fontId="79" fillId="0" borderId="0" xfId="9" applyFont="1" applyAlignment="1">
      <alignment vertical="top"/>
    </xf>
    <xf numFmtId="0" fontId="86" fillId="10" borderId="20" xfId="9" applyFont="1" applyFill="1" applyBorder="1" applyAlignment="1">
      <alignment horizontal="center" vertical="top" wrapText="1"/>
    </xf>
    <xf numFmtId="4" fontId="86" fillId="10" borderId="20" xfId="9" applyNumberFormat="1" applyFont="1" applyFill="1" applyBorder="1" applyAlignment="1">
      <alignment horizontal="right" vertical="top" wrapText="1"/>
    </xf>
    <xf numFmtId="4" fontId="86" fillId="10" borderId="20" xfId="9" applyNumberFormat="1" applyFont="1" applyFill="1" applyBorder="1" applyAlignment="1">
      <alignment horizontal="right" vertical="top"/>
    </xf>
    <xf numFmtId="0" fontId="87" fillId="0" borderId="5" xfId="9" applyFont="1" applyBorder="1" applyAlignment="1">
      <alignment horizontal="left" vertical="top"/>
    </xf>
    <xf numFmtId="0" fontId="79" fillId="0" borderId="5" xfId="9" applyFont="1" applyBorder="1" applyAlignment="1">
      <alignment vertical="top" wrapText="1"/>
    </xf>
    <xf numFmtId="165" fontId="79" fillId="0" borderId="5" xfId="9" applyNumberFormat="1" applyFont="1" applyBorder="1" applyAlignment="1">
      <alignment horizontal="center"/>
    </xf>
    <xf numFmtId="165" fontId="79" fillId="0" borderId="11" xfId="9" applyNumberFormat="1" applyFont="1" applyBorder="1" applyAlignment="1">
      <alignment horizontal="center"/>
    </xf>
    <xf numFmtId="0" fontId="79" fillId="0" borderId="0" xfId="9" applyFont="1" applyAlignment="1">
      <alignment horizontal="right"/>
    </xf>
    <xf numFmtId="0" fontId="79" fillId="0" borderId="5" xfId="9" applyFont="1" applyBorder="1" applyAlignment="1">
      <alignment horizontal="right"/>
    </xf>
    <xf numFmtId="0" fontId="87" fillId="0" borderId="0" xfId="9" applyFont="1" applyAlignment="1">
      <alignment horizontal="left" vertical="top"/>
    </xf>
    <xf numFmtId="0" fontId="79" fillId="0" borderId="0" xfId="9" applyFont="1" applyAlignment="1">
      <alignment vertical="top" wrapText="1"/>
    </xf>
    <xf numFmtId="4" fontId="88" fillId="0" borderId="0" xfId="11" applyNumberFormat="1" applyFont="1" applyBorder="1" applyAlignment="1">
      <alignment horizontal="center" wrapText="1"/>
    </xf>
    <xf numFmtId="165" fontId="78" fillId="0" borderId="0" xfId="9" applyNumberFormat="1" applyFont="1" applyAlignment="1">
      <alignment horizontal="center"/>
    </xf>
    <xf numFmtId="0" fontId="78" fillId="0" borderId="5" xfId="9" applyFont="1" applyBorder="1" applyAlignment="1">
      <alignment vertical="top" wrapText="1"/>
    </xf>
    <xf numFmtId="4" fontId="79" fillId="0" borderId="5" xfId="9" applyNumberFormat="1" applyFont="1" applyBorder="1" applyAlignment="1">
      <alignment horizontal="center"/>
    </xf>
    <xf numFmtId="0" fontId="79" fillId="0" borderId="5" xfId="9" applyFont="1" applyBorder="1" applyAlignment="1">
      <alignment horizontal="left" vertical="top" wrapText="1"/>
    </xf>
    <xf numFmtId="0" fontId="79" fillId="0" borderId="11" xfId="9" applyFont="1" applyBorder="1" applyAlignment="1">
      <alignment horizontal="right"/>
    </xf>
    <xf numFmtId="0" fontId="87" fillId="0" borderId="4" xfId="9" applyFont="1" applyBorder="1" applyAlignment="1">
      <alignment horizontal="left" vertical="top"/>
    </xf>
    <xf numFmtId="0" fontId="79" fillId="0" borderId="4" xfId="9" applyFont="1" applyBorder="1" applyAlignment="1">
      <alignment horizontal="left" vertical="top" wrapText="1"/>
    </xf>
    <xf numFmtId="0" fontId="79" fillId="9" borderId="21" xfId="9" applyFont="1" applyFill="1" applyBorder="1"/>
    <xf numFmtId="0" fontId="79" fillId="0" borderId="4" xfId="9" applyFont="1" applyBorder="1" applyAlignment="1">
      <alignment horizontal="center"/>
    </xf>
    <xf numFmtId="0" fontId="87" fillId="9" borderId="0" xfId="9" applyFont="1" applyFill="1"/>
    <xf numFmtId="0" fontId="78" fillId="9" borderId="2" xfId="9" applyFont="1" applyFill="1" applyBorder="1" applyAlignment="1">
      <alignment vertical="top" wrapText="1"/>
    </xf>
    <xf numFmtId="0" fontId="79" fillId="9" borderId="12" xfId="9" applyFont="1" applyFill="1" applyBorder="1" applyAlignment="1">
      <alignment horizontal="right"/>
    </xf>
    <xf numFmtId="4" fontId="79" fillId="9" borderId="12" xfId="9" applyNumberFormat="1" applyFont="1" applyFill="1" applyBorder="1" applyAlignment="1">
      <alignment horizontal="right"/>
    </xf>
    <xf numFmtId="0" fontId="74" fillId="9" borderId="0" xfId="9" applyFill="1"/>
    <xf numFmtId="0" fontId="87" fillId="0" borderId="5" xfId="9" applyFont="1" applyBorder="1" applyAlignment="1">
      <alignment horizontal="left"/>
    </xf>
    <xf numFmtId="0" fontId="18" fillId="0" borderId="5" xfId="9" applyFont="1" applyBorder="1" applyAlignment="1">
      <alignment horizontal="left" vertical="top" wrapText="1"/>
    </xf>
    <xf numFmtId="0" fontId="79" fillId="0" borderId="5" xfId="9" applyFont="1" applyBorder="1" applyAlignment="1">
      <alignment horizontal="center"/>
    </xf>
    <xf numFmtId="0" fontId="87" fillId="9" borderId="0" xfId="9" applyFont="1" applyFill="1" applyAlignment="1">
      <alignment horizontal="left" vertical="top"/>
    </xf>
    <xf numFmtId="0" fontId="79" fillId="9" borderId="0" xfId="9" applyFont="1" applyFill="1" applyAlignment="1">
      <alignment vertical="top" wrapText="1"/>
    </xf>
    <xf numFmtId="165" fontId="88" fillId="9" borderId="0" xfId="11" applyNumberFormat="1" applyFont="1" applyFill="1" applyBorder="1" applyAlignment="1">
      <alignment horizontal="center" wrapText="1"/>
    </xf>
    <xf numFmtId="165" fontId="78" fillId="9" borderId="0" xfId="9" applyNumberFormat="1" applyFont="1" applyFill="1" applyAlignment="1">
      <alignment horizontal="center"/>
    </xf>
    <xf numFmtId="165" fontId="88" fillId="0" borderId="5" xfId="11" applyNumberFormat="1" applyFont="1" applyBorder="1" applyAlignment="1">
      <alignment horizontal="center" wrapText="1"/>
    </xf>
    <xf numFmtId="165" fontId="78" fillId="0" borderId="5" xfId="9" applyNumberFormat="1" applyFont="1" applyBorder="1" applyAlignment="1">
      <alignment horizontal="center"/>
    </xf>
    <xf numFmtId="165" fontId="79" fillId="0" borderId="5" xfId="10" applyNumberFormat="1" applyFont="1" applyFill="1" applyBorder="1" applyAlignment="1">
      <alignment horizontal="center"/>
    </xf>
    <xf numFmtId="0" fontId="79" fillId="9" borderId="5" xfId="9" applyFont="1" applyFill="1" applyBorder="1" applyAlignment="1">
      <alignment horizontal="right"/>
    </xf>
    <xf numFmtId="0" fontId="87" fillId="9" borderId="5" xfId="9" applyFont="1" applyFill="1" applyBorder="1" applyAlignment="1">
      <alignment horizontal="left" vertical="top"/>
    </xf>
    <xf numFmtId="0" fontId="79" fillId="9" borderId="5" xfId="9" applyFont="1" applyFill="1" applyBorder="1" applyAlignment="1">
      <alignment vertical="top" wrapText="1"/>
    </xf>
    <xf numFmtId="165" fontId="79" fillId="9" borderId="11" xfId="9" applyNumberFormat="1" applyFont="1" applyFill="1" applyBorder="1" applyAlignment="1">
      <alignment horizontal="center"/>
    </xf>
    <xf numFmtId="165" fontId="79" fillId="0" borderId="0" xfId="9" applyNumberFormat="1" applyFont="1" applyAlignment="1">
      <alignment horizontal="center" vertical="top"/>
    </xf>
    <xf numFmtId="165" fontId="78" fillId="0" borderId="0" xfId="9" applyNumberFormat="1" applyFont="1" applyAlignment="1">
      <alignment horizontal="center" vertical="top"/>
    </xf>
    <xf numFmtId="165" fontId="79" fillId="0" borderId="0" xfId="9" applyNumberFormat="1" applyFont="1" applyAlignment="1">
      <alignment horizontal="center"/>
    </xf>
    <xf numFmtId="0" fontId="87" fillId="0" borderId="9" xfId="9" applyFont="1" applyBorder="1" applyAlignment="1">
      <alignment horizontal="left" vertical="top"/>
    </xf>
    <xf numFmtId="0" fontId="87" fillId="0" borderId="0" xfId="9" applyFont="1"/>
    <xf numFmtId="0" fontId="80" fillId="0" borderId="9" xfId="9" applyFont="1" applyBorder="1" applyAlignment="1">
      <alignment vertical="top" wrapText="1"/>
    </xf>
    <xf numFmtId="0" fontId="79" fillId="0" borderId="9" xfId="9" applyFont="1" applyBorder="1" applyAlignment="1">
      <alignment horizontal="right"/>
    </xf>
    <xf numFmtId="165" fontId="79" fillId="0" borderId="9" xfId="9" applyNumberFormat="1" applyFont="1" applyBorder="1" applyAlignment="1">
      <alignment horizontal="center"/>
    </xf>
    <xf numFmtId="165" fontId="78" fillId="0" borderId="9" xfId="9" applyNumberFormat="1" applyFont="1" applyBorder="1" applyAlignment="1">
      <alignment horizontal="center"/>
    </xf>
    <xf numFmtId="0" fontId="76" fillId="0" borderId="0" xfId="9" applyFont="1"/>
    <xf numFmtId="0" fontId="76" fillId="0" borderId="9" xfId="9" applyFont="1" applyBorder="1" applyAlignment="1">
      <alignment vertical="top" wrapText="1"/>
    </xf>
    <xf numFmtId="0" fontId="76" fillId="0" borderId="0" xfId="9" applyFont="1" applyAlignment="1">
      <alignment horizontal="right"/>
    </xf>
    <xf numFmtId="0" fontId="79" fillId="0" borderId="9" xfId="9" applyFont="1" applyBorder="1" applyAlignment="1">
      <alignment horizontal="left"/>
    </xf>
    <xf numFmtId="0" fontId="77" fillId="0" borderId="9" xfId="9" applyFont="1" applyBorder="1" applyAlignment="1">
      <alignment horizontal="right"/>
    </xf>
    <xf numFmtId="165" fontId="77" fillId="0" borderId="9" xfId="9" applyNumberFormat="1" applyFont="1" applyBorder="1" applyAlignment="1">
      <alignment horizontal="center"/>
    </xf>
    <xf numFmtId="0" fontId="77" fillId="0" borderId="0" xfId="9" applyFont="1" applyAlignment="1">
      <alignment horizontal="right"/>
    </xf>
    <xf numFmtId="165" fontId="77" fillId="0" borderId="0" xfId="9" applyNumberFormat="1" applyFont="1" applyAlignment="1">
      <alignment horizontal="center"/>
    </xf>
    <xf numFmtId="17" fontId="74" fillId="0" borderId="0" xfId="9" applyNumberFormat="1"/>
    <xf numFmtId="4" fontId="74" fillId="0" borderId="0" xfId="9" applyNumberFormat="1" applyAlignment="1">
      <alignment horizontal="right"/>
    </xf>
    <xf numFmtId="49" fontId="19" fillId="11" borderId="5" xfId="12" applyNumberFormat="1" applyFont="1" applyFill="1" applyBorder="1" applyAlignment="1">
      <alignment horizontal="left" vertical="top" wrapText="1"/>
    </xf>
    <xf numFmtId="4" fontId="81" fillId="0" borderId="5" xfId="12" applyNumberFormat="1" applyFont="1" applyBorder="1"/>
    <xf numFmtId="0" fontId="18" fillId="0" borderId="0" xfId="12" applyFont="1" applyAlignment="1">
      <alignment horizontal="center" vertical="top"/>
    </xf>
    <xf numFmtId="4" fontId="18" fillId="0" borderId="0" xfId="12" applyNumberFormat="1" applyFont="1" applyAlignment="1">
      <alignment vertical="top"/>
    </xf>
    <xf numFmtId="0" fontId="18" fillId="0" borderId="0" xfId="12" applyFont="1" applyAlignment="1">
      <alignment vertical="top"/>
    </xf>
    <xf numFmtId="0" fontId="89" fillId="0" borderId="0" xfId="12" applyFont="1" applyAlignment="1">
      <alignment vertical="top"/>
    </xf>
    <xf numFmtId="0" fontId="17" fillId="0" borderId="0" xfId="12" applyFont="1" applyAlignment="1">
      <alignment vertical="top"/>
    </xf>
    <xf numFmtId="49" fontId="17" fillId="0" borderId="0" xfId="12" applyNumberFormat="1" applyFont="1" applyAlignment="1">
      <alignment vertical="top" wrapText="1"/>
    </xf>
    <xf numFmtId="49" fontId="19" fillId="9" borderId="0" xfId="12" applyNumberFormat="1" applyFont="1" applyFill="1" applyAlignment="1">
      <alignment horizontal="left" vertical="top" wrapText="1"/>
    </xf>
    <xf numFmtId="49" fontId="18" fillId="0" borderId="0" xfId="12" applyNumberFormat="1" applyFont="1" applyAlignment="1">
      <alignment horizontal="left" vertical="top" wrapText="1"/>
    </xf>
    <xf numFmtId="49" fontId="18" fillId="0" borderId="0" xfId="12" applyNumberFormat="1" applyFont="1" applyAlignment="1">
      <alignment vertical="top" wrapText="1"/>
    </xf>
    <xf numFmtId="49" fontId="90" fillId="11" borderId="5" xfId="12" applyNumberFormat="1" applyFont="1" applyFill="1" applyBorder="1" applyAlignment="1">
      <alignment horizontal="center" vertical="top" wrapText="1"/>
    </xf>
    <xf numFmtId="2" fontId="90" fillId="11" borderId="5" xfId="12" applyNumberFormat="1" applyFont="1" applyFill="1" applyBorder="1" applyAlignment="1">
      <alignment horizontal="center" vertical="top" wrapText="1"/>
    </xf>
    <xf numFmtId="4" fontId="90" fillId="11" borderId="5" xfId="12" applyNumberFormat="1" applyFont="1" applyFill="1" applyBorder="1" applyAlignment="1">
      <alignment horizontal="center" vertical="top" wrapText="1"/>
    </xf>
    <xf numFmtId="49" fontId="90" fillId="11" borderId="0" xfId="12" applyNumberFormat="1" applyFont="1" applyFill="1" applyAlignment="1">
      <alignment horizontal="center" vertical="top" wrapText="1"/>
    </xf>
    <xf numFmtId="49" fontId="92" fillId="11" borderId="0" xfId="12" applyNumberFormat="1" applyFont="1" applyFill="1" applyAlignment="1">
      <alignment horizontal="center" vertical="top" wrapText="1"/>
    </xf>
    <xf numFmtId="2" fontId="90" fillId="11" borderId="0" xfId="12" applyNumberFormat="1" applyFont="1" applyFill="1" applyAlignment="1">
      <alignment horizontal="center" vertical="top" wrapText="1"/>
    </xf>
    <xf numFmtId="4" fontId="90" fillId="11" borderId="0" xfId="12" applyNumberFormat="1" applyFont="1" applyFill="1" applyAlignment="1">
      <alignment horizontal="center" vertical="top" wrapText="1"/>
    </xf>
    <xf numFmtId="0" fontId="93" fillId="0" borderId="5" xfId="12" applyFont="1" applyBorder="1" applyAlignment="1">
      <alignment horizontal="center" vertical="top"/>
    </xf>
    <xf numFmtId="0" fontId="93" fillId="0" borderId="5" xfId="12" applyFont="1" applyBorder="1" applyAlignment="1">
      <alignment vertical="top" wrapText="1"/>
    </xf>
    <xf numFmtId="0" fontId="94" fillId="0" borderId="5" xfId="12" applyFont="1" applyBorder="1" applyAlignment="1">
      <alignment horizontal="center" wrapText="1"/>
    </xf>
    <xf numFmtId="4" fontId="93" fillId="0" borderId="5" xfId="12" applyNumberFormat="1" applyFont="1" applyBorder="1" applyAlignment="1">
      <alignment horizontal="right" wrapText="1"/>
    </xf>
    <xf numFmtId="49" fontId="96" fillId="0" borderId="5" xfId="13" applyNumberFormat="1" applyFont="1" applyBorder="1" applyAlignment="1">
      <alignment horizontal="center" vertical="top"/>
    </xf>
    <xf numFmtId="49" fontId="96" fillId="0" borderId="5" xfId="13" applyNumberFormat="1" applyFont="1" applyBorder="1" applyAlignment="1">
      <alignment vertical="top" wrapText="1"/>
    </xf>
    <xf numFmtId="0" fontId="97" fillId="0" borderId="5" xfId="14" applyFont="1" applyBorder="1" applyAlignment="1">
      <alignment horizontal="center" vertical="top" wrapText="1"/>
    </xf>
    <xf numFmtId="0" fontId="96" fillId="0" borderId="5" xfId="14" applyFont="1" applyBorder="1" applyAlignment="1">
      <alignment horizontal="center" vertical="top" wrapText="1"/>
    </xf>
    <xf numFmtId="4" fontId="96" fillId="0" borderId="5" xfId="14" applyNumberFormat="1" applyFont="1" applyBorder="1" applyAlignment="1">
      <alignment horizontal="center" vertical="top" wrapText="1"/>
    </xf>
    <xf numFmtId="0" fontId="51" fillId="0" borderId="5" xfId="12" applyFont="1" applyBorder="1" applyAlignment="1">
      <alignment horizontal="center" vertical="center"/>
    </xf>
    <xf numFmtId="0" fontId="51" fillId="0" borderId="5" xfId="12" applyFont="1" applyBorder="1" applyAlignment="1">
      <alignment wrapText="1"/>
    </xf>
    <xf numFmtId="0" fontId="51" fillId="0" borderId="5" xfId="12" applyFont="1" applyBorder="1"/>
    <xf numFmtId="49" fontId="96" fillId="0" borderId="5" xfId="13" applyNumberFormat="1" applyFont="1" applyBorder="1" applyAlignment="1">
      <alignment vertical="top"/>
    </xf>
    <xf numFmtId="0" fontId="51" fillId="0" borderId="5" xfId="12" applyFont="1" applyBorder="1" applyAlignment="1">
      <alignment horizontal="center" vertical="top"/>
    </xf>
    <xf numFmtId="0" fontId="51" fillId="0" borderId="5" xfId="12" applyFont="1" applyBorder="1" applyAlignment="1">
      <alignment vertical="top"/>
    </xf>
    <xf numFmtId="0" fontId="98" fillId="0" borderId="5" xfId="12" applyFont="1" applyBorder="1" applyAlignment="1">
      <alignment horizontal="center" vertical="top"/>
    </xf>
    <xf numFmtId="0" fontId="99" fillId="0" borderId="5" xfId="12" applyFont="1" applyBorder="1" applyAlignment="1">
      <alignment vertical="top"/>
    </xf>
    <xf numFmtId="0" fontId="51" fillId="0" borderId="5" xfId="12" applyFont="1" applyBorder="1" applyAlignment="1">
      <alignment horizontal="center"/>
    </xf>
    <xf numFmtId="0" fontId="51" fillId="0" borderId="5" xfId="12" applyFont="1" applyBorder="1" applyAlignment="1">
      <alignment vertical="top" wrapText="1"/>
    </xf>
    <xf numFmtId="4" fontId="100" fillId="0" borderId="5" xfId="14" applyNumberFormat="1" applyFont="1" applyBorder="1" applyAlignment="1">
      <alignment horizontal="center" vertical="top" wrapText="1"/>
    </xf>
    <xf numFmtId="0" fontId="101" fillId="0" borderId="5" xfId="12" applyFont="1" applyBorder="1" applyAlignment="1">
      <alignment vertical="top" wrapText="1"/>
    </xf>
    <xf numFmtId="0" fontId="51" fillId="0" borderId="0" xfId="12" applyFont="1" applyAlignment="1">
      <alignment horizontal="center" vertical="center"/>
    </xf>
    <xf numFmtId="0" fontId="22" fillId="0" borderId="0" xfId="12" applyAlignment="1">
      <alignment wrapText="1"/>
    </xf>
    <xf numFmtId="0" fontId="97" fillId="0" borderId="0" xfId="14" applyFont="1" applyAlignment="1">
      <alignment horizontal="center" vertical="top" wrapText="1"/>
    </xf>
    <xf numFmtId="0" fontId="98" fillId="0" borderId="0" xfId="12" applyFont="1" applyAlignment="1">
      <alignment horizontal="center" vertical="top"/>
    </xf>
    <xf numFmtId="4" fontId="51" fillId="0" borderId="0" xfId="12" applyNumberFormat="1" applyFont="1" applyAlignment="1">
      <alignment horizontal="center" vertical="top" wrapText="1"/>
    </xf>
    <xf numFmtId="4" fontId="100" fillId="0" borderId="0" xfId="14" applyNumberFormat="1" applyFont="1" applyAlignment="1">
      <alignment horizontal="center" vertical="top" wrapText="1"/>
    </xf>
    <xf numFmtId="0" fontId="102" fillId="0" borderId="0" xfId="12" applyFont="1" applyAlignment="1">
      <alignment horizontal="center"/>
    </xf>
    <xf numFmtId="0" fontId="101" fillId="0" borderId="0" xfId="12" applyFont="1" applyAlignment="1">
      <alignment vertical="top" wrapText="1"/>
    </xf>
    <xf numFmtId="49" fontId="103" fillId="0" borderId="0" xfId="12" applyNumberFormat="1" applyFont="1" applyAlignment="1">
      <alignment horizontal="center" wrapText="1"/>
    </xf>
    <xf numFmtId="0" fontId="17" fillId="0" borderId="0" xfId="12" applyFont="1" applyAlignment="1">
      <alignment horizontal="center"/>
    </xf>
    <xf numFmtId="4" fontId="17" fillId="0" borderId="0" xfId="12" applyNumberFormat="1" applyFont="1" applyAlignment="1">
      <alignment horizontal="centerContinuous"/>
    </xf>
    <xf numFmtId="4" fontId="92" fillId="0" borderId="0" xfId="12" applyNumberFormat="1" applyFont="1" applyAlignment="1">
      <alignment horizontal="center"/>
    </xf>
    <xf numFmtId="49" fontId="103" fillId="0" borderId="0" xfId="12" applyNumberFormat="1" applyFont="1" applyAlignment="1">
      <alignment horizontal="right" vertical="top" wrapText="1"/>
    </xf>
    <xf numFmtId="49" fontId="103" fillId="0" borderId="0" xfId="12" applyNumberFormat="1" applyFont="1" applyAlignment="1">
      <alignment horizontal="left" vertical="top" wrapText="1"/>
    </xf>
    <xf numFmtId="0" fontId="96" fillId="0" borderId="0" xfId="13" applyFont="1" applyAlignment="1">
      <alignment horizontal="center" vertical="top"/>
    </xf>
    <xf numFmtId="4" fontId="103" fillId="0" borderId="0" xfId="12" applyNumberFormat="1" applyFont="1" applyAlignment="1">
      <alignment horizontal="right" wrapText="1"/>
    </xf>
    <xf numFmtId="0" fontId="97" fillId="0" borderId="0" xfId="13" applyFont="1" applyAlignment="1">
      <alignment horizontal="center" vertical="top"/>
    </xf>
    <xf numFmtId="2" fontId="103" fillId="0" borderId="0" xfId="12" applyNumberFormat="1" applyFont="1" applyAlignment="1">
      <alignment horizontal="center" wrapText="1"/>
    </xf>
    <xf numFmtId="49" fontId="96" fillId="0" borderId="0" xfId="13" applyNumberFormat="1" applyFont="1" applyAlignment="1">
      <alignment horizontal="center" vertical="top"/>
    </xf>
    <xf numFmtId="0" fontId="96" fillId="0" borderId="0" xfId="13" applyFont="1" applyAlignment="1">
      <alignment vertical="top" wrapText="1"/>
    </xf>
    <xf numFmtId="0" fontId="96" fillId="0" borderId="0" xfId="14" applyFont="1" applyAlignment="1">
      <alignment horizontal="center" vertical="top"/>
    </xf>
    <xf numFmtId="4" fontId="96" fillId="0" borderId="0" xfId="13" applyNumberFormat="1" applyFont="1" applyAlignment="1">
      <alignment horizontal="center" vertical="top"/>
    </xf>
    <xf numFmtId="4" fontId="96" fillId="0" borderId="0" xfId="14" applyNumberFormat="1" applyFont="1" applyAlignment="1">
      <alignment horizontal="center" vertical="top" wrapText="1"/>
    </xf>
    <xf numFmtId="4" fontId="51" fillId="0" borderId="0" xfId="12" applyNumberFormat="1" applyFont="1" applyAlignment="1">
      <alignment horizontal="center" vertical="top"/>
    </xf>
    <xf numFmtId="4" fontId="104" fillId="0" borderId="0" xfId="12" applyNumberFormat="1" applyFont="1" applyAlignment="1">
      <alignment horizontal="center" wrapText="1"/>
    </xf>
    <xf numFmtId="0" fontId="18" fillId="0" borderId="0" xfId="15" applyFont="1"/>
    <xf numFmtId="4" fontId="18" fillId="0" borderId="0" xfId="15" applyNumberFormat="1" applyFont="1"/>
    <xf numFmtId="0" fontId="77" fillId="0" borderId="0" xfId="15" applyFont="1"/>
    <xf numFmtId="4" fontId="19" fillId="0" borderId="0" xfId="15" applyNumberFormat="1" applyFont="1"/>
    <xf numFmtId="0" fontId="77" fillId="0" borderId="0" xfId="16" applyFont="1" applyProtection="1">
      <protection locked="0"/>
    </xf>
    <xf numFmtId="4" fontId="18" fillId="0" borderId="0" xfId="16" applyNumberFormat="1" applyFont="1" applyAlignment="1">
      <alignment horizontal="left"/>
    </xf>
    <xf numFmtId="4" fontId="81" fillId="0" borderId="0" xfId="15" applyNumberFormat="1" applyFont="1"/>
    <xf numFmtId="49" fontId="18" fillId="0" borderId="0" xfId="16" applyNumberFormat="1" applyFont="1" applyAlignment="1">
      <alignment vertical="top"/>
    </xf>
    <xf numFmtId="4" fontId="18" fillId="0" borderId="0" xfId="16" applyNumberFormat="1" applyFont="1" applyAlignment="1">
      <alignment horizontal="center" vertical="top"/>
    </xf>
    <xf numFmtId="0" fontId="18" fillId="0" borderId="0" xfId="3" applyFont="1" applyAlignment="1" applyProtection="1">
      <alignment horizontal="left"/>
      <protection locked="0"/>
    </xf>
    <xf numFmtId="4" fontId="18" fillId="0" borderId="0" xfId="4" applyNumberFormat="1" applyFont="1" applyAlignment="1" applyProtection="1">
      <alignment horizontal="left" vertical="top"/>
    </xf>
    <xf numFmtId="4" fontId="18" fillId="0" borderId="0" xfId="16" applyNumberFormat="1" applyFont="1" applyAlignment="1">
      <alignment horizontal="left" vertical="top"/>
    </xf>
    <xf numFmtId="0" fontId="18" fillId="0" borderId="0" xfId="16" applyFont="1" applyProtection="1">
      <protection locked="0"/>
    </xf>
    <xf numFmtId="4" fontId="18" fillId="0" borderId="0" xfId="16" applyNumberFormat="1" applyFont="1" applyAlignment="1" applyProtection="1">
      <alignment vertical="top"/>
      <protection locked="0"/>
    </xf>
    <xf numFmtId="0" fontId="17" fillId="0" borderId="0" xfId="3"/>
    <xf numFmtId="4" fontId="18" fillId="0" borderId="0" xfId="16" applyNumberFormat="1" applyFont="1" applyAlignment="1">
      <alignment vertical="top"/>
    </xf>
    <xf numFmtId="4" fontId="18" fillId="0" borderId="0" xfId="4" applyNumberFormat="1" applyFont="1" applyAlignment="1" applyProtection="1">
      <alignment horizontal="left" vertical="top" wrapText="1"/>
    </xf>
    <xf numFmtId="0" fontId="18" fillId="0" borderId="0" xfId="16" applyFont="1"/>
    <xf numFmtId="4" fontId="18" fillId="0" borderId="0" xfId="16" quotePrefix="1" applyNumberFormat="1" applyFont="1" applyAlignment="1">
      <alignment horizontal="right" vertical="top"/>
    </xf>
    <xf numFmtId="0" fontId="105" fillId="0" borderId="0" xfId="3" applyFont="1" applyAlignment="1">
      <alignment horizontal="justify" vertical="top"/>
    </xf>
    <xf numFmtId="14" fontId="18" fillId="0" borderId="0" xfId="3" applyNumberFormat="1" applyFont="1"/>
    <xf numFmtId="14" fontId="18" fillId="0" borderId="0" xfId="3" applyNumberFormat="1" applyFont="1" applyAlignment="1">
      <alignment horizontal="left"/>
    </xf>
    <xf numFmtId="4" fontId="81" fillId="0" borderId="0" xfId="16" applyNumberFormat="1" applyFont="1" applyAlignment="1">
      <alignment horizontal="center"/>
    </xf>
    <xf numFmtId="4" fontId="18" fillId="0" borderId="0" xfId="16" applyNumberFormat="1" applyFont="1" applyAlignment="1">
      <alignment horizontal="center"/>
    </xf>
    <xf numFmtId="4" fontId="19" fillId="0" borderId="0" xfId="16" applyNumberFormat="1" applyFont="1"/>
    <xf numFmtId="49" fontId="19" fillId="0" borderId="0" xfId="16" applyNumberFormat="1" applyFont="1"/>
    <xf numFmtId="0" fontId="19" fillId="0" borderId="0" xfId="16" applyFont="1" applyProtection="1">
      <protection locked="0"/>
    </xf>
    <xf numFmtId="165" fontId="18" fillId="0" borderId="22" xfId="16" applyNumberFormat="1" applyFont="1" applyBorder="1"/>
    <xf numFmtId="49" fontId="19" fillId="0" borderId="0" xfId="3" applyNumberFormat="1" applyFont="1"/>
    <xf numFmtId="4" fontId="19" fillId="0" borderId="0" xfId="4" applyNumberFormat="1" applyFont="1" applyBorder="1" applyAlignment="1" applyProtection="1">
      <alignment horizontal="left"/>
      <protection locked="0"/>
    </xf>
    <xf numFmtId="165" fontId="18" fillId="0" borderId="0" xfId="16" applyNumberFormat="1" applyFont="1"/>
    <xf numFmtId="49" fontId="106" fillId="0" borderId="10" xfId="3" applyNumberFormat="1" applyFont="1" applyBorder="1"/>
    <xf numFmtId="4" fontId="26" fillId="0" borderId="10" xfId="4" applyNumberFormat="1" applyFont="1" applyBorder="1" applyAlignment="1" applyProtection="1">
      <alignment horizontal="left" wrapText="1"/>
      <protection locked="0"/>
    </xf>
    <xf numFmtId="165" fontId="24" fillId="0" borderId="10" xfId="16" applyNumberFormat="1" applyFont="1" applyBorder="1"/>
    <xf numFmtId="4" fontId="19" fillId="0" borderId="0" xfId="4" applyNumberFormat="1" applyFont="1" applyAlignment="1" applyProtection="1">
      <alignment horizontal="left"/>
      <protection locked="0"/>
    </xf>
    <xf numFmtId="3" fontId="107" fillId="0" borderId="0" xfId="3" applyNumberFormat="1" applyFont="1" applyAlignment="1">
      <alignment horizontal="right"/>
    </xf>
    <xf numFmtId="0" fontId="75" fillId="0" borderId="0" xfId="3" applyFont="1" applyAlignment="1">
      <alignment horizontal="justify"/>
    </xf>
    <xf numFmtId="4" fontId="108" fillId="0" borderId="0" xfId="16" applyNumberFormat="1" applyFont="1" applyAlignment="1">
      <alignment horizontal="center" vertical="top"/>
    </xf>
    <xf numFmtId="4" fontId="77" fillId="0" borderId="0" xfId="16" applyNumberFormat="1" applyFont="1" applyProtection="1">
      <protection locked="0"/>
    </xf>
    <xf numFmtId="4" fontId="77" fillId="0" borderId="0" xfId="16" applyNumberFormat="1" applyFont="1" applyAlignment="1">
      <alignment vertical="top"/>
    </xf>
    <xf numFmtId="0" fontId="75" fillId="0" borderId="0" xfId="3" applyFont="1" applyAlignment="1">
      <alignment horizontal="justify" vertical="top"/>
    </xf>
    <xf numFmtId="4" fontId="18" fillId="0" borderId="0" xfId="16" applyNumberFormat="1" applyFont="1"/>
    <xf numFmtId="175" fontId="18" fillId="0" borderId="0" xfId="16" applyNumberFormat="1" applyFont="1"/>
    <xf numFmtId="0" fontId="77" fillId="0" borderId="0" xfId="3" applyFont="1"/>
    <xf numFmtId="4" fontId="108" fillId="0" borderId="0" xfId="16" applyNumberFormat="1" applyFont="1" applyAlignment="1">
      <alignment horizontal="left" vertical="top"/>
    </xf>
    <xf numFmtId="4" fontId="77" fillId="0" borderId="0" xfId="16" applyNumberFormat="1" applyFont="1"/>
    <xf numFmtId="4" fontId="18" fillId="0" borderId="23" xfId="16" applyNumberFormat="1" applyFont="1" applyBorder="1"/>
    <xf numFmtId="4" fontId="18" fillId="0" borderId="23" xfId="16" applyNumberFormat="1" applyFont="1" applyBorder="1" applyAlignment="1">
      <alignment horizontal="left"/>
    </xf>
    <xf numFmtId="4" fontId="19" fillId="0" borderId="0" xfId="4" applyNumberFormat="1" applyFont="1" applyAlignment="1" applyProtection="1">
      <alignment horizontal="left"/>
    </xf>
    <xf numFmtId="165" fontId="19" fillId="0" borderId="22" xfId="16" applyNumberFormat="1" applyFont="1" applyBorder="1"/>
    <xf numFmtId="0" fontId="108" fillId="0" borderId="0" xfId="3" applyFont="1"/>
    <xf numFmtId="3" fontId="107" fillId="0" borderId="0" xfId="3" applyNumberFormat="1" applyFont="1" applyAlignment="1">
      <alignment horizontal="right" vertical="top"/>
    </xf>
    <xf numFmtId="4" fontId="18" fillId="0" borderId="10" xfId="16" applyNumberFormat="1" applyFont="1" applyBorder="1" applyAlignment="1">
      <alignment vertical="top"/>
    </xf>
    <xf numFmtId="4" fontId="18" fillId="0" borderId="10" xfId="16" applyNumberFormat="1" applyFont="1" applyBorder="1" applyAlignment="1">
      <alignment horizontal="left"/>
    </xf>
    <xf numFmtId="4" fontId="109" fillId="0" borderId="0" xfId="16" applyNumberFormat="1" applyFont="1" applyAlignment="1">
      <alignment horizontal="center" vertical="top"/>
    </xf>
    <xf numFmtId="4" fontId="110" fillId="0" borderId="0" xfId="16" applyNumberFormat="1" applyFont="1" applyAlignment="1">
      <alignment vertical="top"/>
    </xf>
    <xf numFmtId="4" fontId="110" fillId="0" borderId="0" xfId="16" applyNumberFormat="1" applyFont="1" applyAlignment="1">
      <alignment horizontal="left"/>
    </xf>
    <xf numFmtId="0" fontId="111" fillId="0" borderId="0" xfId="3" applyFont="1"/>
    <xf numFmtId="4" fontId="109" fillId="0" borderId="0" xfId="16" applyNumberFormat="1" applyFont="1" applyAlignment="1">
      <alignment horizontal="left" vertical="top" wrapText="1"/>
    </xf>
    <xf numFmtId="49" fontId="94" fillId="0" borderId="0" xfId="3" applyNumberFormat="1" applyFont="1" applyAlignment="1">
      <alignment horizontal="justify" vertical="top"/>
    </xf>
    <xf numFmtId="0" fontId="94" fillId="0" borderId="0" xfId="3" applyFont="1" applyAlignment="1">
      <alignment horizontal="justify" vertical="top"/>
    </xf>
    <xf numFmtId="0" fontId="94" fillId="0" borderId="0" xfId="3" applyFont="1" applyAlignment="1" applyProtection="1">
      <alignment horizontal="left" vertical="top" wrapText="1"/>
      <protection locked="0"/>
    </xf>
    <xf numFmtId="3" fontId="107" fillId="0" borderId="0" xfId="3" applyNumberFormat="1" applyFont="1" applyAlignment="1">
      <alignment horizontal="left" vertical="top"/>
    </xf>
    <xf numFmtId="176" fontId="94" fillId="0" borderId="0" xfId="3" applyNumberFormat="1" applyFont="1" applyAlignment="1">
      <alignment horizontal="justify" vertical="top"/>
    </xf>
    <xf numFmtId="165" fontId="94" fillId="0" borderId="0" xfId="3" applyNumberFormat="1" applyFont="1" applyAlignment="1" applyProtection="1">
      <alignment horizontal="left" vertical="top" wrapText="1"/>
      <protection locked="0"/>
    </xf>
    <xf numFmtId="3" fontId="112" fillId="0" borderId="0" xfId="3" applyNumberFormat="1" applyFont="1" applyAlignment="1">
      <alignment horizontal="right" vertical="top"/>
    </xf>
    <xf numFmtId="0" fontId="77" fillId="0" borderId="0" xfId="3" applyFont="1" applyAlignment="1">
      <alignment horizontal="justify"/>
    </xf>
    <xf numFmtId="0" fontId="77" fillId="0" borderId="0" xfId="3" applyFont="1" applyAlignment="1">
      <alignment horizontal="justify" vertical="top"/>
    </xf>
    <xf numFmtId="49" fontId="18" fillId="0" borderId="0" xfId="3" applyNumberFormat="1" applyFont="1" applyAlignment="1">
      <alignment horizontal="justify" vertical="top"/>
    </xf>
    <xf numFmtId="0" fontId="19" fillId="0" borderId="0" xfId="3" applyFont="1" applyAlignment="1">
      <alignment horizontal="justify" vertical="top"/>
    </xf>
    <xf numFmtId="0" fontId="75" fillId="0" borderId="0" xfId="3" applyFont="1"/>
    <xf numFmtId="0" fontId="94" fillId="0" borderId="0" xfId="3" applyFont="1" applyAlignment="1">
      <alignment horizontal="left" vertical="top"/>
    </xf>
    <xf numFmtId="49" fontId="94" fillId="0" borderId="0" xfId="3" applyNumberFormat="1" applyFont="1" applyAlignment="1">
      <alignment horizontal="left" vertical="top" wrapText="1"/>
    </xf>
    <xf numFmtId="3" fontId="113" fillId="0" borderId="0" xfId="3" applyNumberFormat="1" applyFont="1" applyAlignment="1">
      <alignment horizontal="right" vertical="top"/>
    </xf>
    <xf numFmtId="0" fontId="75" fillId="0" borderId="0" xfId="3" applyFont="1" applyAlignment="1" applyProtection="1">
      <alignment horizontal="left" vertical="top" wrapText="1"/>
      <protection locked="0"/>
    </xf>
    <xf numFmtId="3" fontId="114" fillId="0" borderId="0" xfId="3" applyNumberFormat="1" applyFont="1" applyAlignment="1">
      <alignment horizontal="right" vertical="top"/>
    </xf>
    <xf numFmtId="49" fontId="75" fillId="0" borderId="0" xfId="3" applyNumberFormat="1" applyFont="1" applyAlignment="1">
      <alignment horizontal="justify" vertical="top"/>
    </xf>
    <xf numFmtId="49" fontId="77" fillId="0" borderId="0" xfId="3" applyNumberFormat="1" applyFont="1" applyAlignment="1">
      <alignment horizontal="justify" vertical="top"/>
    </xf>
    <xf numFmtId="0" fontId="108" fillId="0" borderId="0" xfId="3" applyFont="1" applyAlignment="1">
      <alignment horizontal="justify" vertical="top"/>
    </xf>
    <xf numFmtId="3" fontId="115" fillId="0" borderId="0" xfId="3" applyNumberFormat="1" applyFont="1" applyAlignment="1">
      <alignment horizontal="right" vertical="top"/>
    </xf>
    <xf numFmtId="0" fontId="116" fillId="0" borderId="0" xfId="3" applyFont="1" applyAlignment="1">
      <alignment horizontal="justify"/>
    </xf>
    <xf numFmtId="0" fontId="116" fillId="0" borderId="0" xfId="3" applyFont="1" applyAlignment="1">
      <alignment horizontal="justify" vertical="top"/>
    </xf>
    <xf numFmtId="49" fontId="75" fillId="0" borderId="0" xfId="3" applyNumberFormat="1" applyFont="1" applyAlignment="1">
      <alignment horizontal="left" vertical="top" wrapText="1"/>
    </xf>
    <xf numFmtId="0" fontId="75" fillId="0" borderId="0" xfId="3" applyFont="1" applyAlignment="1">
      <alignment horizontal="left" vertical="top" wrapText="1"/>
    </xf>
    <xf numFmtId="0" fontId="117" fillId="0" borderId="0" xfId="3" applyFont="1" applyAlignment="1">
      <alignment horizontal="justify"/>
    </xf>
    <xf numFmtId="0" fontId="117" fillId="0" borderId="0" xfId="3" applyFont="1" applyAlignment="1">
      <alignment horizontal="justify" vertical="top"/>
    </xf>
    <xf numFmtId="49" fontId="118" fillId="0" borderId="0" xfId="3" applyNumberFormat="1" applyFont="1" applyAlignment="1">
      <alignment horizontal="justify" vertical="top"/>
    </xf>
    <xf numFmtId="0" fontId="118" fillId="0" borderId="0" xfId="3" applyFont="1" applyAlignment="1">
      <alignment horizontal="justify" vertical="top"/>
    </xf>
    <xf numFmtId="1" fontId="114" fillId="0" borderId="0" xfId="3" applyNumberFormat="1" applyFont="1" applyAlignment="1">
      <alignment horizontal="right" vertical="top"/>
    </xf>
    <xf numFmtId="1" fontId="113" fillId="0" borderId="0" xfId="3" applyNumberFormat="1" applyFont="1" applyAlignment="1">
      <alignment horizontal="right" vertical="top"/>
    </xf>
    <xf numFmtId="0" fontId="75" fillId="0" borderId="0" xfId="3" applyFont="1" applyAlignment="1">
      <alignment vertical="top"/>
    </xf>
    <xf numFmtId="49" fontId="117" fillId="0" borderId="0" xfId="3" applyNumberFormat="1" applyFont="1" applyAlignment="1">
      <alignment horizontal="justify" vertical="top"/>
    </xf>
    <xf numFmtId="0" fontId="22" fillId="0" borderId="0" xfId="17" applyFont="1"/>
    <xf numFmtId="0" fontId="22" fillId="0" borderId="0" xfId="17" applyFont="1" applyAlignment="1">
      <alignment horizontal="left"/>
    </xf>
    <xf numFmtId="4" fontId="22" fillId="0" borderId="0" xfId="17" applyNumberFormat="1" applyFont="1" applyAlignment="1">
      <alignment horizontal="center" vertical="center"/>
    </xf>
    <xf numFmtId="0" fontId="119" fillId="0" borderId="0" xfId="17" applyFont="1" applyAlignment="1">
      <alignment vertical="top"/>
    </xf>
    <xf numFmtId="0" fontId="39" fillId="0" borderId="0" xfId="17" applyFont="1"/>
    <xf numFmtId="0" fontId="119" fillId="0" borderId="0" xfId="17" applyFont="1" applyAlignment="1">
      <alignment horizontal="left"/>
    </xf>
    <xf numFmtId="0" fontId="40" fillId="0" borderId="0" xfId="17" applyFont="1" applyAlignment="1">
      <alignment horizontal="left"/>
    </xf>
    <xf numFmtId="4" fontId="39" fillId="0" borderId="0" xfId="17" applyNumberFormat="1" applyFont="1" applyAlignment="1">
      <alignment horizontal="center" vertical="center"/>
    </xf>
    <xf numFmtId="0" fontId="39" fillId="0" borderId="0" xfId="17" applyFont="1" applyAlignment="1">
      <alignment horizontal="left"/>
    </xf>
    <xf numFmtId="0" fontId="40" fillId="0" borderId="0" xfId="17" applyFont="1" applyAlignment="1">
      <alignment horizontal="left" wrapText="1"/>
    </xf>
    <xf numFmtId="0" fontId="40" fillId="0" borderId="0" xfId="17" applyFont="1"/>
    <xf numFmtId="4" fontId="40" fillId="0" borderId="0" xfId="17" applyNumberFormat="1" applyFont="1" applyAlignment="1">
      <alignment horizontal="center" vertical="center"/>
    </xf>
    <xf numFmtId="0" fontId="119" fillId="0" borderId="0" xfId="17" applyFont="1"/>
    <xf numFmtId="0" fontId="120" fillId="0" borderId="0" xfId="17" applyFont="1" applyAlignment="1">
      <alignment horizontal="left"/>
    </xf>
    <xf numFmtId="0" fontId="121" fillId="0" borderId="0" xfId="17" applyFont="1"/>
    <xf numFmtId="0" fontId="36" fillId="0" borderId="0" xfId="17" applyFont="1"/>
    <xf numFmtId="0" fontId="27" fillId="0" borderId="0" xfId="17" applyFont="1"/>
    <xf numFmtId="0" fontId="122" fillId="0" borderId="0" xfId="17" applyFont="1" applyAlignment="1">
      <alignment horizontal="left"/>
    </xf>
    <xf numFmtId="0" fontId="41" fillId="0" borderId="0" xfId="17" applyFont="1" applyAlignment="1">
      <alignment horizontal="left"/>
    </xf>
    <xf numFmtId="4" fontId="41" fillId="0" borderId="0" xfId="17" applyNumberFormat="1" applyFont="1" applyAlignment="1">
      <alignment horizontal="center" vertical="center"/>
    </xf>
    <xf numFmtId="0" fontId="33" fillId="0" borderId="0" xfId="17" applyFont="1"/>
    <xf numFmtId="0" fontId="123" fillId="0" borderId="0" xfId="17" applyFont="1" applyAlignment="1">
      <alignment horizontal="left"/>
    </xf>
    <xf numFmtId="15" fontId="40" fillId="0" borderId="0" xfId="17" applyNumberFormat="1" applyFont="1" applyAlignment="1">
      <alignment horizontal="left"/>
    </xf>
    <xf numFmtId="0" fontId="124" fillId="0" borderId="0" xfId="17" applyFont="1" applyAlignment="1">
      <alignment vertical="top"/>
    </xf>
    <xf numFmtId="0" fontId="2" fillId="0" borderId="0" xfId="17"/>
    <xf numFmtId="0" fontId="80" fillId="0" borderId="0" xfId="17" applyFont="1" applyAlignment="1">
      <alignment vertical="top"/>
    </xf>
    <xf numFmtId="0" fontId="2" fillId="0" borderId="0" xfId="17" applyAlignment="1">
      <alignment vertical="top"/>
    </xf>
    <xf numFmtId="0" fontId="39" fillId="0" borderId="0" xfId="17" applyFont="1" applyAlignment="1">
      <alignment vertical="top"/>
    </xf>
    <xf numFmtId="0" fontId="2" fillId="0" borderId="0" xfId="17" applyAlignment="1">
      <alignment vertical="top" wrapText="1"/>
    </xf>
    <xf numFmtId="0" fontId="31" fillId="0" borderId="0" xfId="17" applyFont="1" applyAlignment="1">
      <alignment vertical="top" wrapText="1"/>
    </xf>
    <xf numFmtId="0" fontId="31" fillId="0" borderId="0" xfId="17" applyFont="1" applyAlignment="1">
      <alignment vertical="top"/>
    </xf>
    <xf numFmtId="0" fontId="87" fillId="0" borderId="0" xfId="17" applyFont="1"/>
    <xf numFmtId="0" fontId="128" fillId="0" borderId="0" xfId="18" applyFont="1" applyProtection="1">
      <protection locked="0"/>
    </xf>
    <xf numFmtId="0" fontId="128" fillId="0" borderId="0" xfId="18" applyFont="1"/>
    <xf numFmtId="0" fontId="34" fillId="0" borderId="0" xfId="17" applyFont="1"/>
    <xf numFmtId="165" fontId="34" fillId="0" borderId="0" xfId="17" applyNumberFormat="1" applyFont="1"/>
    <xf numFmtId="0" fontId="136" fillId="0" borderId="0" xfId="17" applyFont="1"/>
    <xf numFmtId="165" fontId="136" fillId="0" borderId="0" xfId="17" applyNumberFormat="1" applyFont="1"/>
    <xf numFmtId="0" fontId="136" fillId="0" borderId="19" xfId="17" applyFont="1" applyBorder="1"/>
    <xf numFmtId="165" fontId="136" fillId="0" borderId="19" xfId="17" applyNumberFormat="1" applyFont="1" applyBorder="1"/>
    <xf numFmtId="0" fontId="34" fillId="0" borderId="23" xfId="17" applyFont="1" applyBorder="1"/>
    <xf numFmtId="165" fontId="34" fillId="0" borderId="23" xfId="17" applyNumberFormat="1" applyFont="1" applyBorder="1"/>
    <xf numFmtId="0" fontId="137" fillId="0" borderId="10" xfId="17" applyFont="1" applyBorder="1"/>
    <xf numFmtId="165" fontId="140" fillId="0" borderId="10" xfId="17" applyNumberFormat="1" applyFont="1" applyBorder="1"/>
    <xf numFmtId="0" fontId="137" fillId="0" borderId="0" xfId="17" applyFont="1"/>
    <xf numFmtId="0" fontId="141" fillId="0" borderId="0" xfId="17" applyFont="1"/>
    <xf numFmtId="165" fontId="141" fillId="0" borderId="0" xfId="17" applyNumberFormat="1" applyFont="1"/>
    <xf numFmtId="165" fontId="142" fillId="0" borderId="0" xfId="17" applyNumberFormat="1" applyFont="1"/>
    <xf numFmtId="0" fontId="143" fillId="0" borderId="9" xfId="17" applyFont="1" applyBorder="1"/>
    <xf numFmtId="165" fontId="143" fillId="0" borderId="9" xfId="17" applyNumberFormat="1" applyFont="1" applyBorder="1"/>
    <xf numFmtId="0" fontId="141" fillId="0" borderId="0" xfId="17" applyFont="1" applyAlignment="1">
      <alignment vertical="top" wrapText="1"/>
    </xf>
    <xf numFmtId="0" fontId="144" fillId="0" borderId="0" xfId="17" applyFont="1" applyAlignment="1">
      <alignment wrapText="1"/>
    </xf>
    <xf numFmtId="0" fontId="141" fillId="0" borderId="9" xfId="17" applyFont="1" applyBorder="1"/>
    <xf numFmtId="0" fontId="145" fillId="0" borderId="9" xfId="17" applyFont="1" applyBorder="1"/>
    <xf numFmtId="0" fontId="146" fillId="0" borderId="9" xfId="17" applyFont="1" applyBorder="1"/>
    <xf numFmtId="165" fontId="145" fillId="0" borderId="9" xfId="17" applyNumberFormat="1" applyFont="1" applyBorder="1"/>
    <xf numFmtId="165" fontId="143" fillId="0" borderId="0" xfId="17" applyNumberFormat="1" applyFont="1"/>
    <xf numFmtId="0" fontId="128" fillId="0" borderId="0" xfId="17" applyFont="1"/>
    <xf numFmtId="0" fontId="146" fillId="0" borderId="0" xfId="17" applyFont="1"/>
    <xf numFmtId="165" fontId="146" fillId="0" borderId="9" xfId="17" applyNumberFormat="1" applyFont="1" applyBorder="1"/>
    <xf numFmtId="0" fontId="132" fillId="0" borderId="10" xfId="17" applyFont="1" applyBorder="1"/>
    <xf numFmtId="165" fontId="132" fillId="0" borderId="10" xfId="17" applyNumberFormat="1" applyFont="1" applyBorder="1"/>
    <xf numFmtId="0" fontId="132" fillId="0" borderId="0" xfId="17" applyFont="1"/>
    <xf numFmtId="165" fontId="132" fillId="0" borderId="0" xfId="17" applyNumberFormat="1" applyFont="1"/>
    <xf numFmtId="0" fontId="147" fillId="0" borderId="0" xfId="19"/>
    <xf numFmtId="0" fontId="148" fillId="0" borderId="0" xfId="19" applyFont="1" applyAlignment="1">
      <alignment horizontal="center"/>
    </xf>
    <xf numFmtId="49" fontId="148" fillId="0" borderId="0" xfId="19" applyNumberFormat="1" applyFont="1" applyAlignment="1">
      <alignment horizontal="center" vertical="center"/>
    </xf>
    <xf numFmtId="177" fontId="150" fillId="0" borderId="0" xfId="19" applyNumberFormat="1" applyFont="1" applyAlignment="1">
      <alignment horizontal="left" vertical="center" wrapText="1"/>
    </xf>
    <xf numFmtId="177" fontId="148" fillId="0" borderId="0" xfId="19" applyNumberFormat="1" applyFont="1" applyAlignment="1">
      <alignment horizontal="center" vertical="center"/>
    </xf>
    <xf numFmtId="178" fontId="148" fillId="0" borderId="0" xfId="19" applyNumberFormat="1" applyFont="1" applyAlignment="1">
      <alignment horizontal="center" vertical="center"/>
    </xf>
    <xf numFmtId="177" fontId="150" fillId="0" borderId="0" xfId="19" applyNumberFormat="1" applyFont="1" applyAlignment="1">
      <alignment horizontal="right" vertical="center" wrapText="1"/>
    </xf>
    <xf numFmtId="178" fontId="148" fillId="0" borderId="0" xfId="19" applyNumberFormat="1" applyFont="1" applyAlignment="1">
      <alignment horizontal="right" vertical="center"/>
    </xf>
    <xf numFmtId="49" fontId="151" fillId="0" borderId="0" xfId="19" applyNumberFormat="1" applyFont="1" applyAlignment="1">
      <alignment horizontal="left" vertical="top"/>
    </xf>
    <xf numFmtId="0" fontId="151" fillId="0" borderId="0" xfId="19" applyFont="1" applyAlignment="1">
      <alignment horizontal="left" vertical="top" wrapText="1"/>
    </xf>
    <xf numFmtId="0" fontId="151" fillId="0" borderId="0" xfId="19" applyFont="1" applyAlignment="1">
      <alignment vertical="top"/>
    </xf>
    <xf numFmtId="178" fontId="151" fillId="0" borderId="0" xfId="19" applyNumberFormat="1" applyFont="1" applyAlignment="1">
      <alignment vertical="top"/>
    </xf>
    <xf numFmtId="178" fontId="151" fillId="0" borderId="0" xfId="19" applyNumberFormat="1" applyFont="1" applyAlignment="1">
      <alignment horizontal="right" vertical="top"/>
    </xf>
    <xf numFmtId="49" fontId="151" fillId="0" borderId="0" xfId="19" applyNumberFormat="1" applyFont="1" applyAlignment="1">
      <alignment horizontal="center" vertical="center"/>
    </xf>
    <xf numFmtId="0" fontId="151" fillId="0" borderId="0" xfId="19" applyFont="1" applyAlignment="1">
      <alignment horizontal="left" vertical="center" wrapText="1"/>
    </xf>
    <xf numFmtId="0" fontId="151" fillId="0" borderId="0" xfId="19" applyFont="1"/>
    <xf numFmtId="178" fontId="151" fillId="0" borderId="0" xfId="19" applyNumberFormat="1" applyFont="1" applyAlignment="1">
      <alignment horizontal="right" vertical="center"/>
    </xf>
    <xf numFmtId="49" fontId="151" fillId="0" borderId="0" xfId="19" applyNumberFormat="1" applyFont="1"/>
    <xf numFmtId="0" fontId="151" fillId="0" borderId="0" xfId="19" applyFont="1" applyAlignment="1">
      <alignment horizontal="left"/>
    </xf>
    <xf numFmtId="49" fontId="152" fillId="0" borderId="0" xfId="19" applyNumberFormat="1" applyFont="1" applyAlignment="1">
      <alignment horizontal="center"/>
    </xf>
    <xf numFmtId="178" fontId="152" fillId="0" borderId="0" xfId="19" applyNumberFormat="1" applyFont="1" applyAlignment="1">
      <alignment horizontal="right"/>
    </xf>
    <xf numFmtId="49" fontId="153" fillId="0" borderId="0" xfId="19" applyNumberFormat="1" applyFont="1" applyAlignment="1">
      <alignment horizontal="center" vertical="center"/>
    </xf>
    <xf numFmtId="178" fontId="154" fillId="0" borderId="0" xfId="19" applyNumberFormat="1" applyFont="1" applyAlignment="1">
      <alignment horizontal="right"/>
    </xf>
    <xf numFmtId="0" fontId="155" fillId="0" borderId="0" xfId="19" applyFont="1"/>
    <xf numFmtId="49" fontId="155" fillId="0" borderId="0" xfId="19" applyNumberFormat="1" applyFont="1" applyAlignment="1">
      <alignment horizontal="center"/>
    </xf>
    <xf numFmtId="0" fontId="154" fillId="0" borderId="0" xfId="19" applyFont="1" applyAlignment="1">
      <alignment horizontal="left" vertical="top" wrapText="1"/>
    </xf>
    <xf numFmtId="49" fontId="154" fillId="0" borderId="0" xfId="19" applyNumberFormat="1" applyFont="1"/>
    <xf numFmtId="0" fontId="156" fillId="0" borderId="0" xfId="19" applyFont="1" applyAlignment="1">
      <alignment horizontal="left" vertical="center" wrapText="1"/>
    </xf>
    <xf numFmtId="178" fontId="156" fillId="0" borderId="0" xfId="19" applyNumberFormat="1" applyFont="1" applyAlignment="1">
      <alignment horizontal="right" vertical="center"/>
    </xf>
    <xf numFmtId="0" fontId="152" fillId="0" borderId="0" xfId="19" applyFont="1"/>
    <xf numFmtId="179" fontId="151" fillId="0" borderId="0" xfId="19" applyNumberFormat="1" applyFont="1" applyAlignment="1">
      <alignment horizontal="left"/>
    </xf>
    <xf numFmtId="178" fontId="151" fillId="0" borderId="0" xfId="19" applyNumberFormat="1" applyFont="1" applyAlignment="1">
      <alignment horizontal="right"/>
    </xf>
    <xf numFmtId="4" fontId="157" fillId="0" borderId="0" xfId="19" applyNumberFormat="1" applyFont="1" applyAlignment="1">
      <alignment horizontal="left" wrapText="1"/>
    </xf>
    <xf numFmtId="178" fontId="156" fillId="0" borderId="0" xfId="19" applyNumberFormat="1" applyFont="1" applyAlignment="1">
      <alignment horizontal="left"/>
    </xf>
    <xf numFmtId="0" fontId="158" fillId="0" borderId="0" xfId="19" applyFont="1" applyAlignment="1">
      <alignment horizontal="center" vertical="center" wrapText="1"/>
    </xf>
    <xf numFmtId="0" fontId="147" fillId="0" borderId="0" xfId="19" applyAlignment="1">
      <alignment horizontal="right"/>
    </xf>
    <xf numFmtId="49" fontId="160" fillId="0" borderId="0" xfId="19" applyNumberFormat="1" applyFont="1" applyAlignment="1">
      <alignment horizontal="center" vertical="center"/>
    </xf>
    <xf numFmtId="0" fontId="160" fillId="0" borderId="0" xfId="19" applyFont="1" applyAlignment="1">
      <alignment horizontal="left" vertical="top" wrapText="1"/>
    </xf>
    <xf numFmtId="0" fontId="133" fillId="0" borderId="0" xfId="19" applyFont="1" applyAlignment="1">
      <alignment horizontal="center"/>
    </xf>
    <xf numFmtId="4" fontId="160" fillId="0" borderId="0" xfId="19" applyNumberFormat="1" applyFont="1" applyAlignment="1">
      <alignment horizontal="center"/>
    </xf>
    <xf numFmtId="4" fontId="133" fillId="0" borderId="0" xfId="19" applyNumberFormat="1" applyFont="1" applyAlignment="1">
      <alignment horizontal="center"/>
    </xf>
    <xf numFmtId="0" fontId="160" fillId="0" borderId="0" xfId="19" applyFont="1" applyAlignment="1">
      <alignment horizontal="center"/>
    </xf>
    <xf numFmtId="0" fontId="18" fillId="0" borderId="0" xfId="19" applyFont="1"/>
    <xf numFmtId="177" fontId="160" fillId="0" borderId="0" xfId="19" applyNumberFormat="1" applyFont="1" applyAlignment="1">
      <alignment horizontal="left" vertical="top" wrapText="1"/>
    </xf>
    <xf numFmtId="177" fontId="160" fillId="0" borderId="0" xfId="19" applyNumberFormat="1" applyFont="1" applyAlignment="1">
      <alignment horizontal="center"/>
    </xf>
    <xf numFmtId="177" fontId="133" fillId="0" borderId="0" xfId="19" applyNumberFormat="1" applyFont="1" applyAlignment="1">
      <alignment horizontal="center"/>
    </xf>
    <xf numFmtId="177" fontId="161" fillId="0" borderId="0" xfId="19" applyNumberFormat="1" applyFont="1" applyAlignment="1">
      <alignment horizontal="left" vertical="top" wrapText="1"/>
    </xf>
    <xf numFmtId="0" fontId="133" fillId="0" borderId="0" xfId="19" applyFont="1" applyAlignment="1">
      <alignment horizontal="center" vertical="center"/>
    </xf>
    <xf numFmtId="4" fontId="160" fillId="0" borderId="0" xfId="19" applyNumberFormat="1" applyFont="1" applyAlignment="1">
      <alignment vertical="top"/>
    </xf>
    <xf numFmtId="0" fontId="133" fillId="0" borderId="0" xfId="19" applyFont="1"/>
    <xf numFmtId="4" fontId="133" fillId="0" borderId="0" xfId="19" applyNumberFormat="1" applyFont="1" applyAlignment="1">
      <alignment horizontal="left" vertical="top" wrapText="1"/>
    </xf>
    <xf numFmtId="4" fontId="133" fillId="0" borderId="0" xfId="19" applyNumberFormat="1" applyFont="1" applyAlignment="1">
      <alignment vertical="top"/>
    </xf>
    <xf numFmtId="4" fontId="133" fillId="0" borderId="0" xfId="19" applyNumberFormat="1" applyFont="1" applyAlignment="1">
      <alignment horizontal="center" vertical="top" wrapText="1"/>
    </xf>
    <xf numFmtId="49" fontId="133" fillId="0" borderId="0" xfId="19" applyNumberFormat="1" applyFont="1" applyAlignment="1">
      <alignment horizontal="center" vertical="center"/>
    </xf>
    <xf numFmtId="0" fontId="133" fillId="0" borderId="0" xfId="19" applyFont="1" applyAlignment="1">
      <alignment horizontal="left" vertical="top" wrapText="1"/>
    </xf>
    <xf numFmtId="0" fontId="160" fillId="0" borderId="0" xfId="19" applyFont="1"/>
    <xf numFmtId="49" fontId="133" fillId="0" borderId="0" xfId="19" applyNumberFormat="1" applyFont="1" applyAlignment="1">
      <alignment horizontal="left" vertical="center" wrapText="1"/>
    </xf>
    <xf numFmtId="49" fontId="133" fillId="0" borderId="0" xfId="19" applyNumberFormat="1" applyFont="1" applyAlignment="1">
      <alignment vertical="top" wrapText="1"/>
    </xf>
    <xf numFmtId="49" fontId="133" fillId="0" borderId="0" xfId="19" applyNumberFormat="1" applyFont="1" applyAlignment="1">
      <alignment horizontal="center" vertical="top" wrapText="1"/>
    </xf>
    <xf numFmtId="49" fontId="160" fillId="0" borderId="0" xfId="19" applyNumberFormat="1" applyFont="1" applyAlignment="1">
      <alignment horizontal="center" vertical="center" wrapText="1"/>
    </xf>
    <xf numFmtId="0" fontId="133" fillId="0" borderId="0" xfId="19" applyFont="1" applyAlignment="1">
      <alignment wrapText="1"/>
    </xf>
    <xf numFmtId="49" fontId="161" fillId="0" borderId="0" xfId="19" applyNumberFormat="1" applyFont="1" applyAlignment="1">
      <alignment horizontal="center" vertical="center"/>
    </xf>
    <xf numFmtId="0" fontId="161" fillId="0" borderId="0" xfId="19" applyFont="1" applyAlignment="1">
      <alignment horizontal="left" vertical="top" wrapText="1"/>
    </xf>
    <xf numFmtId="0" fontId="161" fillId="0" borderId="0" xfId="19" applyFont="1"/>
    <xf numFmtId="0" fontId="133" fillId="0" borderId="0" xfId="19" applyFont="1" applyAlignment="1">
      <alignment vertical="top" wrapText="1"/>
    </xf>
    <xf numFmtId="0" fontId="133" fillId="0" borderId="0" xfId="19" applyFont="1" applyAlignment="1">
      <alignment horizontal="center" vertical="top" wrapText="1"/>
    </xf>
    <xf numFmtId="0" fontId="161" fillId="0" borderId="0" xfId="19" applyFont="1" applyAlignment="1">
      <alignment horizontal="left" vertical="center" wrapText="1"/>
    </xf>
    <xf numFmtId="0" fontId="163" fillId="0" borderId="0" xfId="19" applyFont="1" applyAlignment="1">
      <alignment horizontal="left" vertical="top" wrapText="1"/>
    </xf>
    <xf numFmtId="181" fontId="133" fillId="0" borderId="0" xfId="19" applyNumberFormat="1" applyFont="1"/>
    <xf numFmtId="0" fontId="164" fillId="0" borderId="0" xfId="19" applyFont="1" applyAlignment="1">
      <alignment horizontal="left" vertical="top" wrapText="1"/>
    </xf>
    <xf numFmtId="0" fontId="165" fillId="0" borderId="0" xfId="19" applyFont="1" applyAlignment="1">
      <alignment horizontal="left" vertical="center" wrapText="1"/>
    </xf>
    <xf numFmtId="4" fontId="163" fillId="0" borderId="0" xfId="19" applyNumberFormat="1" applyFont="1" applyAlignment="1">
      <alignment horizontal="center" vertical="center"/>
    </xf>
    <xf numFmtId="0" fontId="163" fillId="0" borderId="0" xfId="19" applyFont="1" applyAlignment="1">
      <alignment horizontal="center" vertical="center"/>
    </xf>
    <xf numFmtId="182" fontId="163" fillId="0" borderId="0" xfId="19" applyNumberFormat="1" applyFont="1" applyAlignment="1">
      <alignment horizontal="right" vertical="center"/>
    </xf>
    <xf numFmtId="0" fontId="166" fillId="0" borderId="0" xfId="19" applyFont="1" applyAlignment="1">
      <alignment horizontal="left" vertical="center" wrapText="1"/>
    </xf>
    <xf numFmtId="0" fontId="166" fillId="0" borderId="0" xfId="19" applyFont="1" applyAlignment="1">
      <alignment horizontal="left" vertical="top" wrapText="1"/>
    </xf>
    <xf numFmtId="0" fontId="133" fillId="0" borderId="0" xfId="19" applyFont="1" applyAlignment="1">
      <alignment horizontal="left" vertical="center" wrapText="1"/>
    </xf>
    <xf numFmtId="0" fontId="163" fillId="0" borderId="0" xfId="19" applyFont="1" applyAlignment="1">
      <alignment horizontal="left" vertical="center" wrapText="1"/>
    </xf>
    <xf numFmtId="49" fontId="161" fillId="0" borderId="0" xfId="19" applyNumberFormat="1" applyFont="1" applyAlignment="1">
      <alignment horizontal="center" vertical="center" wrapText="1"/>
    </xf>
    <xf numFmtId="0" fontId="161" fillId="0" borderId="0" xfId="19" applyFont="1" applyAlignment="1">
      <alignment vertical="top" wrapText="1"/>
    </xf>
    <xf numFmtId="4" fontId="161" fillId="0" borderId="0" xfId="19" applyNumberFormat="1" applyFont="1" applyAlignment="1">
      <alignment horizontal="center" wrapText="1"/>
    </xf>
    <xf numFmtId="49" fontId="161" fillId="0" borderId="0" xfId="19" applyNumberFormat="1" applyFont="1" applyAlignment="1">
      <alignment horizontal="center"/>
    </xf>
    <xf numFmtId="4" fontId="161" fillId="0" borderId="0" xfId="19" applyNumberFormat="1" applyFont="1" applyAlignment="1">
      <alignment horizontal="center"/>
    </xf>
    <xf numFmtId="0" fontId="161" fillId="0" borderId="0" xfId="19" applyFont="1" applyAlignment="1">
      <alignment horizontal="center"/>
    </xf>
    <xf numFmtId="181" fontId="161" fillId="0" borderId="0" xfId="19" applyNumberFormat="1" applyFont="1"/>
    <xf numFmtId="49" fontId="133" fillId="0" borderId="0" xfId="19" applyNumberFormat="1" applyFont="1" applyAlignment="1">
      <alignment horizontal="center"/>
    </xf>
    <xf numFmtId="0" fontId="160" fillId="0" borderId="0" xfId="19" applyFont="1" applyAlignment="1">
      <alignment horizontal="left" vertical="top"/>
    </xf>
    <xf numFmtId="0" fontId="133" fillId="0" borderId="0" xfId="19" applyFont="1" applyAlignment="1">
      <alignment horizontal="center" vertical="center" wrapText="1"/>
    </xf>
    <xf numFmtId="49" fontId="160" fillId="0" borderId="0" xfId="19" applyNumberFormat="1" applyFont="1" applyAlignment="1">
      <alignment horizontal="center" vertical="top" wrapText="1"/>
    </xf>
    <xf numFmtId="0" fontId="160" fillId="0" borderId="0" xfId="19" applyFont="1" applyAlignment="1">
      <alignment horizontal="right" vertical="center" wrapText="1"/>
    </xf>
    <xf numFmtId="49" fontId="167" fillId="0" borderId="0" xfId="19" applyNumberFormat="1" applyFont="1" applyAlignment="1">
      <alignment horizontal="center" vertical="center"/>
    </xf>
    <xf numFmtId="0" fontId="166" fillId="0" borderId="0" xfId="19" applyFont="1" applyAlignment="1">
      <alignment horizontal="center"/>
    </xf>
    <xf numFmtId="4" fontId="167" fillId="0" borderId="0" xfId="19" applyNumberFormat="1" applyFont="1" applyAlignment="1">
      <alignment horizontal="center"/>
    </xf>
    <xf numFmtId="4" fontId="166" fillId="0" borderId="0" xfId="19" applyNumberFormat="1" applyFont="1" applyAlignment="1">
      <alignment horizontal="center"/>
    </xf>
    <xf numFmtId="0" fontId="167" fillId="0" borderId="0" xfId="19" applyFont="1" applyAlignment="1">
      <alignment horizontal="center"/>
    </xf>
    <xf numFmtId="0" fontId="166" fillId="0" borderId="0" xfId="19" applyFont="1"/>
    <xf numFmtId="177" fontId="167" fillId="0" borderId="0" xfId="19" applyNumberFormat="1" applyFont="1" applyAlignment="1">
      <alignment horizontal="left" vertical="top" wrapText="1"/>
    </xf>
    <xf numFmtId="177" fontId="167" fillId="0" borderId="0" xfId="19" applyNumberFormat="1" applyFont="1" applyAlignment="1">
      <alignment horizontal="center"/>
    </xf>
    <xf numFmtId="177" fontId="166" fillId="0" borderId="0" xfId="19" applyNumberFormat="1" applyFont="1" applyAlignment="1">
      <alignment horizontal="center"/>
    </xf>
    <xf numFmtId="0" fontId="166" fillId="0" borderId="0" xfId="19" applyFont="1" applyAlignment="1">
      <alignment horizontal="center" vertical="center"/>
    </xf>
    <xf numFmtId="4" fontId="167" fillId="0" borderId="0" xfId="19" applyNumberFormat="1" applyFont="1" applyAlignment="1">
      <alignment vertical="top"/>
    </xf>
    <xf numFmtId="4" fontId="166" fillId="0" borderId="0" xfId="19" applyNumberFormat="1" applyFont="1" applyAlignment="1">
      <alignment horizontal="left" vertical="top" wrapText="1"/>
    </xf>
    <xf numFmtId="4" fontId="166" fillId="0" borderId="0" xfId="19" applyNumberFormat="1" applyFont="1" applyAlignment="1">
      <alignment vertical="top"/>
    </xf>
    <xf numFmtId="4" fontId="166" fillId="0" borderId="0" xfId="19" applyNumberFormat="1" applyFont="1" applyAlignment="1">
      <alignment horizontal="center" vertical="top" wrapText="1"/>
    </xf>
    <xf numFmtId="49" fontId="166" fillId="0" borderId="0" xfId="19" applyNumberFormat="1" applyFont="1" applyAlignment="1">
      <alignment horizontal="center" vertical="center"/>
    </xf>
    <xf numFmtId="0" fontId="167" fillId="0" borderId="0" xfId="19" applyFont="1"/>
    <xf numFmtId="49" fontId="166" fillId="0" borderId="0" xfId="19" applyNumberFormat="1" applyFont="1" applyAlignment="1">
      <alignment horizontal="left" vertical="center" wrapText="1"/>
    </xf>
    <xf numFmtId="49" fontId="166" fillId="0" borderId="0" xfId="19" applyNumberFormat="1" applyFont="1" applyAlignment="1">
      <alignment horizontal="center" vertical="top" wrapText="1"/>
    </xf>
    <xf numFmtId="49" fontId="167" fillId="0" borderId="0" xfId="19" applyNumberFormat="1" applyFont="1" applyAlignment="1">
      <alignment horizontal="center" vertical="center" wrapText="1"/>
    </xf>
    <xf numFmtId="0" fontId="166" fillId="0" borderId="0" xfId="19" applyFont="1" applyAlignment="1">
      <alignment wrapText="1"/>
    </xf>
    <xf numFmtId="49" fontId="168" fillId="0" borderId="0" xfId="19" applyNumberFormat="1" applyFont="1" applyAlignment="1">
      <alignment horizontal="center" vertical="center"/>
    </xf>
    <xf numFmtId="0" fontId="168" fillId="0" borderId="0" xfId="19" applyFont="1"/>
    <xf numFmtId="4" fontId="169" fillId="0" borderId="0" xfId="19" applyNumberFormat="1" applyFont="1" applyAlignment="1">
      <alignment horizontal="center"/>
    </xf>
    <xf numFmtId="0" fontId="169" fillId="0" borderId="0" xfId="19" applyFont="1" applyAlignment="1">
      <alignment horizontal="center"/>
    </xf>
    <xf numFmtId="49" fontId="168" fillId="0" borderId="0" xfId="19" applyNumberFormat="1" applyFont="1" applyAlignment="1">
      <alignment horizontal="center" vertical="center" wrapText="1"/>
    </xf>
    <xf numFmtId="0" fontId="168" fillId="0" borderId="0" xfId="19" applyFont="1" applyAlignment="1">
      <alignment vertical="top" wrapText="1"/>
    </xf>
    <xf numFmtId="4" fontId="168" fillId="0" borderId="0" xfId="19" applyNumberFormat="1" applyFont="1" applyAlignment="1">
      <alignment horizontal="center" wrapText="1"/>
    </xf>
    <xf numFmtId="0" fontId="167" fillId="0" borderId="0" xfId="19" applyFont="1" applyAlignment="1">
      <alignment wrapText="1"/>
    </xf>
    <xf numFmtId="0" fontId="18" fillId="0" borderId="0" xfId="19" applyFont="1" applyAlignment="1">
      <alignment wrapText="1"/>
    </xf>
    <xf numFmtId="0" fontId="169" fillId="0" borderId="0" xfId="19" applyFont="1" applyAlignment="1">
      <alignment wrapText="1"/>
    </xf>
    <xf numFmtId="0" fontId="168" fillId="0" borderId="0" xfId="19" applyFont="1" applyAlignment="1">
      <alignment horizontal="left" vertical="top" wrapText="1"/>
    </xf>
    <xf numFmtId="0" fontId="166" fillId="0" borderId="0" xfId="19" applyFont="1" applyAlignment="1">
      <alignment vertical="top" wrapText="1"/>
    </xf>
    <xf numFmtId="0" fontId="166" fillId="0" borderId="0" xfId="19" applyFont="1" applyAlignment="1">
      <alignment horizontal="center" vertical="top" wrapText="1"/>
    </xf>
    <xf numFmtId="181" fontId="166" fillId="0" borderId="0" xfId="19" applyNumberFormat="1" applyFont="1"/>
    <xf numFmtId="0" fontId="167" fillId="0" borderId="0" xfId="19" applyFont="1" applyAlignment="1">
      <alignment horizontal="left" vertical="top" wrapText="1"/>
    </xf>
    <xf numFmtId="0" fontId="172" fillId="0" borderId="0" xfId="19" applyFont="1" applyAlignment="1">
      <alignment horizontal="left" vertical="top" wrapText="1"/>
    </xf>
    <xf numFmtId="0" fontId="172" fillId="0" borderId="0" xfId="19" applyFont="1"/>
    <xf numFmtId="49" fontId="173" fillId="0" borderId="0" xfId="19" applyNumberFormat="1" applyFont="1" applyAlignment="1">
      <alignment horizontal="center" vertical="center"/>
    </xf>
    <xf numFmtId="0" fontId="173" fillId="0" borderId="0" xfId="19" applyFont="1"/>
    <xf numFmtId="4" fontId="112" fillId="0" borderId="0" xfId="19" applyNumberFormat="1" applyFont="1" applyAlignment="1">
      <alignment horizontal="center"/>
    </xf>
    <xf numFmtId="0" fontId="112" fillId="0" borderId="0" xfId="19" applyFont="1" applyAlignment="1">
      <alignment horizontal="center"/>
    </xf>
    <xf numFmtId="49" fontId="18" fillId="0" borderId="0" xfId="19" applyNumberFormat="1" applyFont="1" applyAlignment="1">
      <alignment horizontal="center" vertical="center"/>
    </xf>
    <xf numFmtId="0" fontId="18" fillId="0" borderId="0" xfId="19" applyFont="1" applyAlignment="1">
      <alignment horizontal="left" vertical="top" wrapText="1"/>
    </xf>
    <xf numFmtId="0" fontId="18" fillId="0" borderId="0" xfId="19" applyFont="1" applyAlignment="1">
      <alignment horizontal="center"/>
    </xf>
    <xf numFmtId="4" fontId="18" fillId="0" borderId="0" xfId="19" applyNumberFormat="1" applyFont="1" applyAlignment="1">
      <alignment horizontal="center"/>
    </xf>
    <xf numFmtId="49" fontId="19" fillId="0" borderId="0" xfId="19" applyNumberFormat="1" applyFont="1" applyAlignment="1">
      <alignment horizontal="center" vertical="center"/>
    </xf>
    <xf numFmtId="180" fontId="18" fillId="0" borderId="0" xfId="20" applyNumberFormat="1" applyFont="1" applyAlignment="1">
      <alignment horizontal="left" vertical="center" wrapText="1"/>
    </xf>
    <xf numFmtId="0" fontId="18" fillId="0" borderId="0" xfId="19" applyFont="1" applyAlignment="1">
      <alignment horizontal="right"/>
    </xf>
    <xf numFmtId="49" fontId="133" fillId="0" borderId="0" xfId="19" applyNumberFormat="1" applyFont="1" applyAlignment="1">
      <alignment horizontal="center" vertical="center" wrapText="1"/>
    </xf>
    <xf numFmtId="0" fontId="19" fillId="0" borderId="0" xfId="19" applyFont="1" applyAlignment="1">
      <alignment horizontal="left" vertical="top" wrapText="1"/>
    </xf>
    <xf numFmtId="0" fontId="18" fillId="0" borderId="0" xfId="19" applyFont="1" applyAlignment="1">
      <alignment horizontal="center" vertical="top" wrapText="1"/>
    </xf>
    <xf numFmtId="0" fontId="18" fillId="0" borderId="0" xfId="19" applyFont="1" applyAlignment="1">
      <alignment horizontal="center" vertical="center"/>
    </xf>
    <xf numFmtId="4" fontId="18" fillId="0" borderId="0" xfId="19" applyNumberFormat="1" applyFont="1" applyAlignment="1">
      <alignment horizontal="center" vertical="center"/>
    </xf>
    <xf numFmtId="4" fontId="166" fillId="0" borderId="0" xfId="19" applyNumberFormat="1" applyFont="1" applyAlignment="1">
      <alignment horizontal="center" vertical="center"/>
    </xf>
    <xf numFmtId="0" fontId="174" fillId="0" borderId="0" xfId="19" applyFont="1" applyAlignment="1">
      <alignment horizontal="left" vertical="top" wrapText="1"/>
    </xf>
    <xf numFmtId="49" fontId="154" fillId="0" borderId="0" xfId="19" applyNumberFormat="1" applyFont="1" applyAlignment="1">
      <alignment horizontal="center" vertical="center" wrapText="1"/>
    </xf>
    <xf numFmtId="0" fontId="175" fillId="0" borderId="0" xfId="19" applyFont="1" applyAlignment="1">
      <alignment horizontal="left" vertical="top" wrapText="1"/>
    </xf>
    <xf numFmtId="4" fontId="147" fillId="0" borderId="0" xfId="19" applyNumberFormat="1" applyAlignment="1">
      <alignment horizontal="center"/>
    </xf>
    <xf numFmtId="0" fontId="147" fillId="0" borderId="0" xfId="19" applyAlignment="1">
      <alignment horizontal="center"/>
    </xf>
    <xf numFmtId="0" fontId="154" fillId="0" borderId="0" xfId="19" applyFont="1"/>
    <xf numFmtId="49" fontId="175" fillId="0" borderId="0" xfId="19" applyNumberFormat="1" applyFont="1" applyAlignment="1">
      <alignment horizontal="center" vertical="center"/>
    </xf>
    <xf numFmtId="180" fontId="147" fillId="0" borderId="0" xfId="20" applyNumberFormat="1" applyAlignment="1">
      <alignment horizontal="left" vertical="center" wrapText="1"/>
    </xf>
    <xf numFmtId="49" fontId="18" fillId="0" borderId="0" xfId="19" applyNumberFormat="1" applyFont="1" applyAlignment="1">
      <alignment horizontal="center" vertical="center" wrapText="1"/>
    </xf>
    <xf numFmtId="182" fontId="18" fillId="0" borderId="0" xfId="19" applyNumberFormat="1" applyFont="1" applyAlignment="1">
      <alignment horizontal="center"/>
    </xf>
    <xf numFmtId="49" fontId="19" fillId="0" borderId="0" xfId="19" applyNumberFormat="1" applyFont="1" applyAlignment="1">
      <alignment horizontal="center" vertical="center" wrapText="1"/>
    </xf>
    <xf numFmtId="0" fontId="19" fillId="0" borderId="0" xfId="19" applyFont="1" applyAlignment="1">
      <alignment horizontal="right"/>
    </xf>
    <xf numFmtId="0" fontId="19" fillId="0" borderId="0" xfId="19" applyFont="1"/>
    <xf numFmtId="182" fontId="18" fillId="0" borderId="0" xfId="19" applyNumberFormat="1" applyFont="1"/>
    <xf numFmtId="0" fontId="18" fillId="0" borderId="0" xfId="19" applyFont="1" applyAlignment="1">
      <alignment vertical="center"/>
    </xf>
    <xf numFmtId="182" fontId="24" fillId="0" borderId="0" xfId="19" applyNumberFormat="1" applyFont="1" applyAlignment="1">
      <alignment horizontal="center"/>
    </xf>
    <xf numFmtId="0" fontId="24" fillId="0" borderId="0" xfId="19" applyFont="1" applyAlignment="1">
      <alignment horizontal="center"/>
    </xf>
    <xf numFmtId="182" fontId="24" fillId="0" borderId="0" xfId="19" applyNumberFormat="1" applyFont="1"/>
    <xf numFmtId="0" fontId="19" fillId="0" borderId="0" xfId="19" applyFont="1" applyAlignment="1">
      <alignment horizontal="left" vertical="center" wrapText="1"/>
    </xf>
    <xf numFmtId="182" fontId="18" fillId="0" borderId="0" xfId="19" applyNumberFormat="1" applyFont="1" applyAlignment="1">
      <alignment vertical="center"/>
    </xf>
    <xf numFmtId="0" fontId="18" fillId="0" borderId="0" xfId="19" applyFont="1" applyAlignment="1">
      <alignment horizontal="right" vertical="center"/>
    </xf>
    <xf numFmtId="4" fontId="176" fillId="0" borderId="0" xfId="19" applyNumberFormat="1" applyFont="1" applyAlignment="1">
      <alignment horizontal="left" vertical="center"/>
    </xf>
    <xf numFmtId="0" fontId="18" fillId="0" borderId="0" xfId="19" applyFont="1" applyAlignment="1">
      <alignment horizontal="left" vertical="center" wrapText="1"/>
    </xf>
    <xf numFmtId="0" fontId="19" fillId="0" borderId="0" xfId="19" applyFont="1" applyAlignment="1">
      <alignment horizontal="right" vertical="center"/>
    </xf>
    <xf numFmtId="0" fontId="176" fillId="0" borderId="0" xfId="19" applyFont="1" applyAlignment="1">
      <alignment horizontal="left" vertical="center"/>
    </xf>
    <xf numFmtId="0" fontId="19" fillId="0" borderId="0" xfId="19" applyFont="1" applyAlignment="1">
      <alignment vertical="center"/>
    </xf>
    <xf numFmtId="182" fontId="18" fillId="0" borderId="0" xfId="19" applyNumberFormat="1" applyFont="1" applyAlignment="1">
      <alignment horizontal="center" vertical="center"/>
    </xf>
    <xf numFmtId="0" fontId="24" fillId="0" borderId="0" xfId="19" applyFont="1"/>
    <xf numFmtId="0" fontId="147" fillId="0" borderId="0" xfId="19" applyAlignment="1">
      <alignment horizontal="left" vertical="top" wrapText="1"/>
    </xf>
    <xf numFmtId="4" fontId="177" fillId="0" borderId="0" xfId="19" applyNumberFormat="1" applyFont="1" applyAlignment="1">
      <alignment horizontal="center"/>
    </xf>
    <xf numFmtId="0" fontId="177" fillId="0" borderId="0" xfId="19" applyFont="1" applyAlignment="1">
      <alignment horizontal="center"/>
    </xf>
    <xf numFmtId="49" fontId="173" fillId="0" borderId="0" xfId="19" applyNumberFormat="1" applyFont="1" applyAlignment="1">
      <alignment horizontal="center" vertical="center" wrapText="1"/>
    </xf>
    <xf numFmtId="0" fontId="173" fillId="0" borderId="0" xfId="19" applyFont="1" applyAlignment="1">
      <alignment horizontal="left" vertical="center" wrapText="1"/>
    </xf>
    <xf numFmtId="4" fontId="18" fillId="0" borderId="0" xfId="19" applyNumberFormat="1" applyFont="1" applyAlignment="1">
      <alignment horizontal="center" vertical="center" wrapText="1"/>
    </xf>
    <xf numFmtId="0" fontId="18" fillId="0" borderId="0" xfId="19" applyFont="1" applyAlignment="1">
      <alignment horizontal="center" vertical="center" wrapText="1"/>
    </xf>
    <xf numFmtId="4" fontId="173" fillId="0" borderId="0" xfId="19" applyNumberFormat="1" applyFont="1" applyAlignment="1">
      <alignment horizontal="center" vertical="center" wrapText="1"/>
    </xf>
    <xf numFmtId="4" fontId="160" fillId="0" borderId="0" xfId="19" applyNumberFormat="1" applyFont="1" applyAlignment="1">
      <alignment horizontal="left" vertical="top" wrapText="1"/>
    </xf>
    <xf numFmtId="0" fontId="164" fillId="0" borderId="0" xfId="19" applyFont="1" applyAlignment="1">
      <alignment horizontal="left" vertical="center" wrapText="1"/>
    </xf>
    <xf numFmtId="4" fontId="133" fillId="0" borderId="0" xfId="19" applyNumberFormat="1" applyFont="1" applyAlignment="1">
      <alignment horizontal="center" vertical="center" wrapText="1"/>
    </xf>
    <xf numFmtId="4" fontId="178" fillId="0" borderId="0" xfId="19" applyNumberFormat="1" applyFont="1" applyAlignment="1">
      <alignment horizontal="center"/>
    </xf>
    <xf numFmtId="0" fontId="178" fillId="0" borderId="0" xfId="19" applyFont="1" applyAlignment="1">
      <alignment horizontal="center"/>
    </xf>
    <xf numFmtId="0" fontId="160" fillId="0" borderId="0" xfId="19" applyFont="1" applyAlignment="1">
      <alignment horizontal="left" vertical="center" wrapText="1"/>
    </xf>
    <xf numFmtId="0" fontId="179" fillId="0" borderId="0" xfId="19" applyFont="1" applyAlignment="1">
      <alignment vertical="top" wrapText="1"/>
    </xf>
    <xf numFmtId="0" fontId="163" fillId="0" borderId="0" xfId="19" applyFont="1" applyAlignment="1">
      <alignment vertical="top" wrapText="1"/>
    </xf>
    <xf numFmtId="0" fontId="163" fillId="0" borderId="0" xfId="19" applyFont="1" applyAlignment="1">
      <alignment wrapText="1"/>
    </xf>
    <xf numFmtId="0" fontId="163" fillId="0" borderId="0" xfId="19" applyFont="1"/>
    <xf numFmtId="0" fontId="180" fillId="0" borderId="0" xfId="19" applyFont="1"/>
    <xf numFmtId="4" fontId="133" fillId="0" borderId="0" xfId="19" applyNumberFormat="1" applyFont="1" applyAlignment="1">
      <alignment horizontal="center" wrapText="1"/>
    </xf>
    <xf numFmtId="0" fontId="133" fillId="0" borderId="0" xfId="19" applyFont="1" applyAlignment="1">
      <alignment horizontal="center" wrapText="1"/>
    </xf>
    <xf numFmtId="4" fontId="133" fillId="0" borderId="0" xfId="19" applyNumberFormat="1" applyFont="1" applyAlignment="1">
      <alignment horizontal="right" wrapText="1"/>
    </xf>
    <xf numFmtId="0" fontId="105" fillId="0" borderId="0" xfId="19" applyFont="1"/>
    <xf numFmtId="0" fontId="181" fillId="0" borderId="0" xfId="19" applyFont="1"/>
    <xf numFmtId="0" fontId="164" fillId="0" borderId="0" xfId="19" applyFont="1" applyAlignment="1">
      <alignment wrapText="1"/>
    </xf>
    <xf numFmtId="4" fontId="161" fillId="0" borderId="0" xfId="19" applyNumberFormat="1" applyFont="1" applyAlignment="1">
      <alignment horizontal="center" vertical="center" wrapText="1"/>
    </xf>
    <xf numFmtId="0" fontId="161" fillId="0" borderId="0" xfId="19" applyFont="1" applyAlignment="1">
      <alignment horizontal="center" vertical="center"/>
    </xf>
    <xf numFmtId="0" fontId="160" fillId="0" borderId="0" xfId="19" applyFont="1" applyAlignment="1">
      <alignment wrapText="1"/>
    </xf>
    <xf numFmtId="4" fontId="178" fillId="0" borderId="0" xfId="19" applyNumberFormat="1" applyFont="1" applyAlignment="1">
      <alignment horizontal="center" vertical="center" wrapText="1"/>
    </xf>
    <xf numFmtId="0" fontId="133" fillId="0" borderId="0" xfId="19" applyFont="1" applyAlignment="1">
      <alignment horizontal="left"/>
    </xf>
    <xf numFmtId="4" fontId="160" fillId="0" borderId="0" xfId="19" applyNumberFormat="1" applyFont="1" applyAlignment="1">
      <alignment horizontal="center" wrapText="1"/>
    </xf>
    <xf numFmtId="0" fontId="160" fillId="0" borderId="0" xfId="19" applyFont="1" applyAlignment="1">
      <alignment horizontal="center" wrapText="1"/>
    </xf>
    <xf numFmtId="0" fontId="161" fillId="15" borderId="0" xfId="19" applyFont="1" applyFill="1" applyAlignment="1">
      <alignment horizontal="center" vertical="center"/>
    </xf>
    <xf numFmtId="0" fontId="161" fillId="15" borderId="0" xfId="19" applyFont="1" applyFill="1"/>
    <xf numFmtId="0" fontId="133" fillId="15" borderId="0" xfId="19" applyFont="1" applyFill="1" applyAlignment="1">
      <alignment horizontal="center"/>
    </xf>
    <xf numFmtId="4" fontId="133" fillId="15" borderId="0" xfId="19" applyNumberFormat="1" applyFont="1" applyFill="1" applyAlignment="1">
      <alignment horizontal="center"/>
    </xf>
    <xf numFmtId="49" fontId="161" fillId="15" borderId="0" xfId="19" applyNumberFormat="1" applyFont="1" applyFill="1" applyAlignment="1">
      <alignment horizontal="center" vertical="center" wrapText="1"/>
    </xf>
    <xf numFmtId="0" fontId="133" fillId="15" borderId="0" xfId="19" applyFont="1" applyFill="1" applyAlignment="1">
      <alignment wrapText="1"/>
    </xf>
    <xf numFmtId="4" fontId="133" fillId="15" borderId="0" xfId="19" applyNumberFormat="1" applyFont="1" applyFill="1" applyAlignment="1">
      <alignment horizontal="center" wrapText="1"/>
    </xf>
    <xf numFmtId="0" fontId="133" fillId="15" borderId="0" xfId="19" applyFont="1" applyFill="1" applyAlignment="1">
      <alignment horizontal="center" wrapText="1"/>
    </xf>
    <xf numFmtId="0" fontId="164" fillId="15" borderId="0" xfId="19" applyFont="1" applyFill="1" applyAlignment="1">
      <alignment horizontal="left" vertical="center" wrapText="1"/>
    </xf>
    <xf numFmtId="4" fontId="133" fillId="15" borderId="0" xfId="19" applyNumberFormat="1" applyFont="1" applyFill="1" applyAlignment="1">
      <alignment horizontal="center" vertical="center" wrapText="1"/>
    </xf>
    <xf numFmtId="0" fontId="133" fillId="15" borderId="0" xfId="19" applyFont="1" applyFill="1" applyAlignment="1">
      <alignment horizontal="center" vertical="center" wrapText="1"/>
    </xf>
    <xf numFmtId="4" fontId="178" fillId="15" borderId="0" xfId="19" applyNumberFormat="1" applyFont="1" applyFill="1" applyAlignment="1">
      <alignment horizontal="center" vertical="center" wrapText="1"/>
    </xf>
    <xf numFmtId="0" fontId="160" fillId="15" borderId="0" xfId="19" applyFont="1" applyFill="1" applyAlignment="1">
      <alignment wrapText="1"/>
    </xf>
    <xf numFmtId="4" fontId="160" fillId="15" borderId="0" xfId="19" applyNumberFormat="1" applyFont="1" applyFill="1" applyAlignment="1">
      <alignment horizontal="center" wrapText="1"/>
    </xf>
    <xf numFmtId="0" fontId="160" fillId="15" borderId="0" xfId="19" applyFont="1" applyFill="1" applyAlignment="1">
      <alignment horizontal="center" wrapText="1"/>
    </xf>
    <xf numFmtId="0" fontId="175" fillId="0" borderId="0" xfId="19" applyFont="1"/>
    <xf numFmtId="4" fontId="160" fillId="15" borderId="0" xfId="19" applyNumberFormat="1" applyFont="1" applyFill="1" applyAlignment="1">
      <alignment horizontal="center" vertical="center" wrapText="1"/>
    </xf>
    <xf numFmtId="4" fontId="161" fillId="15" borderId="0" xfId="19" applyNumberFormat="1" applyFont="1" applyFill="1" applyAlignment="1">
      <alignment horizontal="center" vertical="center" wrapText="1"/>
    </xf>
    <xf numFmtId="49" fontId="133" fillId="15" borderId="0" xfId="19" applyNumberFormat="1" applyFont="1" applyFill="1" applyAlignment="1">
      <alignment horizontal="center" vertical="center" wrapText="1"/>
    </xf>
    <xf numFmtId="0" fontId="160" fillId="15" borderId="0" xfId="19" applyFont="1" applyFill="1" applyAlignment="1">
      <alignment horizontal="left" vertical="center" wrapText="1"/>
    </xf>
    <xf numFmtId="0" fontId="133" fillId="15" borderId="0" xfId="19" applyFont="1" applyFill="1" applyAlignment="1">
      <alignment horizontal="left" vertical="center" wrapText="1"/>
    </xf>
    <xf numFmtId="4" fontId="178" fillId="15" borderId="0" xfId="19" applyNumberFormat="1" applyFont="1" applyFill="1" applyAlignment="1">
      <alignment horizontal="center" wrapText="1"/>
    </xf>
    <xf numFmtId="0" fontId="182" fillId="15" borderId="0" xfId="19" applyFont="1" applyFill="1" applyAlignment="1">
      <alignment horizontal="left" vertical="center" wrapText="1"/>
    </xf>
    <xf numFmtId="0" fontId="154" fillId="15" borderId="0" xfId="19" applyFont="1" applyFill="1" applyAlignment="1">
      <alignment horizontal="left" vertical="center" wrapText="1"/>
    </xf>
    <xf numFmtId="0" fontId="161" fillId="15" borderId="0" xfId="19" applyFont="1" applyFill="1" applyAlignment="1">
      <alignment horizontal="left" vertical="center" wrapText="1"/>
    </xf>
    <xf numFmtId="49" fontId="161" fillId="15" borderId="0" xfId="19" applyNumberFormat="1" applyFont="1" applyFill="1" applyAlignment="1">
      <alignment horizontal="center" vertical="center"/>
    </xf>
    <xf numFmtId="0" fontId="178" fillId="15" borderId="0" xfId="19" applyFont="1" applyFill="1" applyAlignment="1">
      <alignment horizontal="center" vertical="top" wrapText="1"/>
    </xf>
    <xf numFmtId="0" fontId="161" fillId="15" borderId="0" xfId="19" applyFont="1" applyFill="1" applyAlignment="1">
      <alignment vertical="top" wrapText="1"/>
    </xf>
    <xf numFmtId="49" fontId="133" fillId="15" borderId="0" xfId="19" applyNumberFormat="1" applyFont="1" applyFill="1" applyAlignment="1">
      <alignment horizontal="center" vertical="center"/>
    </xf>
    <xf numFmtId="0" fontId="133" fillId="15" borderId="0" xfId="19" applyFont="1" applyFill="1" applyAlignment="1">
      <alignment vertical="top" wrapText="1"/>
    </xf>
    <xf numFmtId="0" fontId="133" fillId="15" borderId="0" xfId="19" applyFont="1" applyFill="1"/>
    <xf numFmtId="4" fontId="161" fillId="15" borderId="0" xfId="19" applyNumberFormat="1" applyFont="1" applyFill="1" applyAlignment="1">
      <alignment horizontal="center" wrapText="1"/>
    </xf>
    <xf numFmtId="0" fontId="185" fillId="0" borderId="0" xfId="0" applyFont="1"/>
    <xf numFmtId="165" fontId="12" fillId="0" borderId="0" xfId="0" applyNumberFormat="1" applyFont="1"/>
    <xf numFmtId="49" fontId="8" fillId="0" borderId="5" xfId="0" applyNumberFormat="1" applyFont="1" applyBorder="1" applyAlignment="1" applyProtection="1">
      <alignment horizontal="center" vertical="center"/>
      <protection locked="0"/>
    </xf>
    <xf numFmtId="3" fontId="5" fillId="0" borderId="2" xfId="0" applyNumberFormat="1" applyFont="1" applyBorder="1" applyAlignment="1" applyProtection="1">
      <alignment horizontal="right"/>
      <protection locked="0"/>
    </xf>
    <xf numFmtId="3" fontId="6" fillId="4" borderId="3" xfId="0" applyNumberFormat="1" applyFont="1" applyFill="1" applyBorder="1" applyAlignment="1" applyProtection="1">
      <alignment horizontal="right"/>
      <protection locked="0"/>
    </xf>
    <xf numFmtId="3" fontId="6" fillId="0" borderId="1" xfId="0" applyNumberFormat="1" applyFont="1" applyBorder="1" applyAlignment="1" applyProtection="1">
      <alignment horizontal="right"/>
      <protection locked="0"/>
    </xf>
    <xf numFmtId="3" fontId="6" fillId="3" borderId="5" xfId="0" applyNumberFormat="1" applyFont="1" applyFill="1" applyBorder="1" applyAlignment="1" applyProtection="1">
      <alignment horizontal="right"/>
      <protection locked="0"/>
    </xf>
    <xf numFmtId="165" fontId="8" fillId="0" borderId="5" xfId="0" applyNumberFormat="1" applyFont="1" applyBorder="1" applyAlignment="1" applyProtection="1">
      <alignment horizontal="right" vertical="center"/>
      <protection locked="0"/>
    </xf>
    <xf numFmtId="3" fontId="6" fillId="2" borderId="5" xfId="0" applyNumberFormat="1" applyFont="1" applyFill="1" applyBorder="1" applyAlignment="1" applyProtection="1">
      <alignment horizontal="right"/>
      <protection locked="0"/>
    </xf>
    <xf numFmtId="0" fontId="0" fillId="0" borderId="7" xfId="0" applyBorder="1" applyProtection="1">
      <protection locked="0"/>
    </xf>
    <xf numFmtId="3" fontId="8" fillId="0" borderId="6" xfId="0" applyNumberFormat="1" applyFont="1" applyBorder="1" applyAlignment="1" applyProtection="1">
      <alignment horizontal="right"/>
      <protection locked="0"/>
    </xf>
    <xf numFmtId="3" fontId="6" fillId="5" borderId="5" xfId="0" applyNumberFormat="1" applyFont="1" applyFill="1" applyBorder="1" applyAlignment="1" applyProtection="1">
      <alignment horizontal="right"/>
      <protection locked="0"/>
    </xf>
    <xf numFmtId="3" fontId="8" fillId="0" borderId="8" xfId="0" applyNumberFormat="1" applyFont="1" applyBorder="1" applyAlignment="1" applyProtection="1">
      <alignment horizontal="right"/>
      <protection locked="0"/>
    </xf>
    <xf numFmtId="170" fontId="8" fillId="0" borderId="5" xfId="0" applyNumberFormat="1" applyFont="1" applyBorder="1" applyAlignment="1" applyProtection="1">
      <alignment horizontal="center" vertical="center"/>
      <protection locked="0"/>
    </xf>
    <xf numFmtId="3" fontId="6" fillId="6" borderId="5" xfId="0" applyNumberFormat="1" applyFont="1" applyFill="1" applyBorder="1" applyAlignment="1" applyProtection="1">
      <alignment horizontal="right"/>
      <protection locked="0"/>
    </xf>
    <xf numFmtId="3" fontId="8" fillId="0" borderId="0" xfId="0" applyNumberFormat="1" applyFont="1" applyAlignment="1" applyProtection="1">
      <alignment horizontal="right"/>
      <protection locked="0"/>
    </xf>
    <xf numFmtId="0" fontId="0" fillId="0" borderId="0" xfId="0" applyProtection="1">
      <protection locked="0"/>
    </xf>
    <xf numFmtId="0" fontId="13" fillId="0" borderId="0" xfId="0" applyFont="1" applyAlignment="1" applyProtection="1">
      <alignment vertical="top" wrapText="1"/>
      <protection locked="0"/>
    </xf>
    <xf numFmtId="0" fontId="17" fillId="0" borderId="0" xfId="3" applyAlignment="1" applyProtection="1">
      <alignment vertical="top" wrapText="1"/>
      <protection locked="0"/>
    </xf>
    <xf numFmtId="0" fontId="18" fillId="0" borderId="5" xfId="3" applyFont="1" applyBorder="1" applyAlignment="1" applyProtection="1">
      <alignment horizontal="center" vertical="top" wrapText="1"/>
      <protection locked="0"/>
    </xf>
    <xf numFmtId="0" fontId="18" fillId="0" borderId="5" xfId="3" applyFont="1" applyBorder="1" applyProtection="1">
      <protection locked="0"/>
    </xf>
    <xf numFmtId="0" fontId="18" fillId="0" borderId="5" xfId="3" applyFont="1" applyBorder="1" applyAlignment="1" applyProtection="1">
      <alignment vertical="top"/>
      <protection locked="0"/>
    </xf>
    <xf numFmtId="4" fontId="18" fillId="0" borderId="5" xfId="3" applyNumberFormat="1" applyFont="1" applyFill="1" applyBorder="1" applyProtection="1">
      <protection locked="0"/>
    </xf>
    <xf numFmtId="0" fontId="34" fillId="0" borderId="0" xfId="6" applyFont="1" applyAlignment="1" applyProtection="1">
      <alignment vertical="top"/>
      <protection locked="0"/>
    </xf>
    <xf numFmtId="3" fontId="22" fillId="0" borderId="0" xfId="6" applyNumberFormat="1" applyFont="1" applyAlignment="1" applyProtection="1">
      <alignment horizontal="center" vertical="top"/>
      <protection locked="0"/>
    </xf>
    <xf numFmtId="172" fontId="22" fillId="0" borderId="0" xfId="6" applyNumberFormat="1" applyFont="1" applyAlignment="1" applyProtection="1">
      <alignment horizontal="center" vertical="top"/>
      <protection locked="0"/>
    </xf>
    <xf numFmtId="172" fontId="22" fillId="0" borderId="0" xfId="6" applyNumberFormat="1" applyFont="1" applyAlignment="1" applyProtection="1">
      <alignment horizontal="center" vertical="center"/>
      <protection locked="0"/>
    </xf>
    <xf numFmtId="0" fontId="22" fillId="0" borderId="0" xfId="6" applyFont="1" applyProtection="1">
      <protection locked="0"/>
    </xf>
    <xf numFmtId="1" fontId="22" fillId="0" borderId="0" xfId="6" applyNumberFormat="1" applyFont="1" applyAlignment="1" applyProtection="1">
      <alignment horizontal="center" vertical="top"/>
      <protection locked="0"/>
    </xf>
    <xf numFmtId="165" fontId="79" fillId="0" borderId="11" xfId="9" applyNumberFormat="1" applyFont="1" applyBorder="1" applyAlignment="1" applyProtection="1">
      <alignment horizontal="center"/>
      <protection locked="0"/>
    </xf>
    <xf numFmtId="165" fontId="79" fillId="0" borderId="5" xfId="9" applyNumberFormat="1" applyFont="1" applyBorder="1" applyAlignment="1" applyProtection="1">
      <alignment horizontal="center"/>
      <protection locked="0"/>
    </xf>
    <xf numFmtId="165" fontId="79" fillId="0" borderId="5" xfId="10" applyNumberFormat="1" applyFont="1" applyFill="1" applyBorder="1" applyAlignment="1" applyProtection="1">
      <alignment horizontal="center"/>
      <protection locked="0"/>
    </xf>
    <xf numFmtId="165" fontId="79" fillId="9" borderId="5" xfId="10" applyNumberFormat="1" applyFont="1" applyFill="1" applyBorder="1" applyAlignment="1" applyProtection="1">
      <alignment horizontal="center"/>
      <protection locked="0"/>
    </xf>
    <xf numFmtId="4" fontId="96" fillId="0" borderId="5" xfId="12" applyNumberFormat="1" applyFont="1" applyBorder="1" applyAlignment="1" applyProtection="1">
      <alignment horizontal="center" vertical="top"/>
      <protection locked="0"/>
    </xf>
    <xf numFmtId="4" fontId="51" fillId="0" borderId="5" xfId="12" applyNumberFormat="1" applyFont="1" applyBorder="1" applyAlignment="1" applyProtection="1">
      <alignment horizontal="center" vertical="top" wrapText="1"/>
      <protection locked="0"/>
    </xf>
    <xf numFmtId="4" fontId="51" fillId="0" borderId="5" xfId="12" applyNumberFormat="1" applyFont="1" applyBorder="1" applyAlignment="1" applyProtection="1">
      <alignment horizontal="center"/>
      <protection locked="0"/>
    </xf>
    <xf numFmtId="182" fontId="163" fillId="0" borderId="0" xfId="19" applyNumberFormat="1" applyFont="1" applyAlignment="1" applyProtection="1">
      <alignment horizontal="right" vertical="center"/>
      <protection locked="0"/>
    </xf>
    <xf numFmtId="4" fontId="133" fillId="0" borderId="0" xfId="19" applyNumberFormat="1" applyFont="1" applyAlignment="1" applyProtection="1">
      <alignment horizontal="center"/>
      <protection locked="0"/>
    </xf>
    <xf numFmtId="181" fontId="161" fillId="0" borderId="0" xfId="19" applyNumberFormat="1" applyFont="1" applyProtection="1">
      <protection locked="0"/>
    </xf>
    <xf numFmtId="181" fontId="133" fillId="0" borderId="0" xfId="19" applyNumberFormat="1" applyFont="1" applyProtection="1">
      <protection locked="0"/>
    </xf>
    <xf numFmtId="4" fontId="166" fillId="0" borderId="0" xfId="19" applyNumberFormat="1" applyFont="1" applyAlignment="1" applyProtection="1">
      <alignment horizontal="center"/>
      <protection locked="0"/>
    </xf>
    <xf numFmtId="181" fontId="166" fillId="0" borderId="0" xfId="19" applyNumberFormat="1" applyFont="1" applyProtection="1">
      <protection locked="0"/>
    </xf>
    <xf numFmtId="4" fontId="18" fillId="0" borderId="0" xfId="19" applyNumberFormat="1" applyFont="1" applyAlignment="1" applyProtection="1">
      <alignment horizontal="center"/>
      <protection locked="0"/>
    </xf>
    <xf numFmtId="0" fontId="18" fillId="0" borderId="0" xfId="19" applyFont="1" applyAlignment="1" applyProtection="1">
      <alignment horizontal="center"/>
      <protection locked="0"/>
    </xf>
    <xf numFmtId="182" fontId="18" fillId="0" borderId="0" xfId="19" applyNumberFormat="1" applyFont="1" applyAlignment="1" applyProtection="1">
      <alignment horizontal="center"/>
      <protection locked="0"/>
    </xf>
    <xf numFmtId="0" fontId="18" fillId="0" borderId="0" xfId="19" applyFont="1" applyProtection="1">
      <protection locked="0"/>
    </xf>
    <xf numFmtId="182" fontId="18" fillId="0" borderId="0" xfId="19" applyNumberFormat="1" applyFont="1" applyAlignment="1" applyProtection="1">
      <alignment vertical="center"/>
      <protection locked="0"/>
    </xf>
    <xf numFmtId="0" fontId="147" fillId="0" borderId="0" xfId="19" applyProtection="1">
      <protection locked="0"/>
    </xf>
    <xf numFmtId="4" fontId="178" fillId="0" borderId="0" xfId="19" applyNumberFormat="1" applyFont="1" applyAlignment="1" applyProtection="1">
      <alignment horizontal="center"/>
      <protection locked="0"/>
    </xf>
    <xf numFmtId="0" fontId="180" fillId="0" borderId="0" xfId="19" applyFont="1" applyProtection="1">
      <protection locked="0"/>
    </xf>
    <xf numFmtId="4" fontId="133" fillId="0" borderId="0" xfId="19" applyNumberFormat="1" applyFont="1" applyAlignment="1" applyProtection="1">
      <alignment horizontal="right" wrapText="1"/>
      <protection locked="0"/>
    </xf>
    <xf numFmtId="0" fontId="105" fillId="0" borderId="0" xfId="19" applyFont="1" applyProtection="1">
      <protection locked="0"/>
    </xf>
    <xf numFmtId="4" fontId="133" fillId="0" borderId="0" xfId="19" applyNumberFormat="1" applyFont="1" applyAlignment="1" applyProtection="1">
      <alignment horizontal="center" vertical="center" wrapText="1"/>
      <protection locked="0"/>
    </xf>
    <xf numFmtId="4" fontId="133" fillId="15" borderId="0" xfId="19" applyNumberFormat="1" applyFont="1" applyFill="1" applyAlignment="1" applyProtection="1">
      <alignment horizontal="right" wrapText="1"/>
      <protection locked="0"/>
    </xf>
    <xf numFmtId="4" fontId="133" fillId="15" borderId="0" xfId="19" applyNumberFormat="1" applyFont="1" applyFill="1" applyAlignment="1" applyProtection="1">
      <alignment horizontal="center"/>
      <protection locked="0"/>
    </xf>
    <xf numFmtId="49" fontId="0" fillId="0" borderId="0" xfId="0" applyNumberFormat="1" applyAlignment="1">
      <alignment horizontal="center" vertical="center" wrapText="1"/>
    </xf>
    <xf numFmtId="49" fontId="0" fillId="0" borderId="0" xfId="0" applyNumberFormat="1" applyAlignment="1">
      <alignment horizontal="center"/>
    </xf>
    <xf numFmtId="0" fontId="11" fillId="0" borderId="9" xfId="0" applyFont="1" applyBorder="1" applyAlignment="1">
      <alignment horizontal="left" vertical="top" wrapText="1"/>
    </xf>
    <xf numFmtId="0" fontId="105" fillId="0" borderId="14" xfId="3" applyFont="1" applyBorder="1" applyAlignment="1">
      <alignment horizontal="left" vertical="top" wrapText="1"/>
    </xf>
    <xf numFmtId="0" fontId="105" fillId="0" borderId="15" xfId="3" applyFont="1" applyBorder="1" applyAlignment="1">
      <alignment horizontal="left" vertical="top" wrapText="1"/>
    </xf>
    <xf numFmtId="0" fontId="105" fillId="0" borderId="11" xfId="3" applyFont="1" applyBorder="1" applyAlignment="1">
      <alignment horizontal="left" vertical="top" wrapText="1"/>
    </xf>
    <xf numFmtId="4" fontId="81" fillId="0" borderId="0" xfId="16" applyNumberFormat="1" applyFont="1" applyAlignment="1">
      <alignment horizontal="center"/>
    </xf>
    <xf numFmtId="4" fontId="18" fillId="0" borderId="9" xfId="16" applyNumberFormat="1" applyFont="1" applyBorder="1" applyAlignment="1">
      <alignment horizontal="center" wrapText="1"/>
    </xf>
    <xf numFmtId="0" fontId="109" fillId="0" borderId="0" xfId="3" applyFont="1" applyAlignment="1">
      <alignment horizontal="left" wrapText="1"/>
    </xf>
    <xf numFmtId="0" fontId="22" fillId="0" borderId="0" xfId="3" applyFont="1" applyAlignment="1">
      <alignment horizontal="left" vertical="top" wrapText="1"/>
    </xf>
    <xf numFmtId="0" fontId="22" fillId="0" borderId="0" xfId="3" applyFont="1" applyAlignment="1">
      <alignment horizontal="left" vertical="top"/>
    </xf>
    <xf numFmtId="0" fontId="26" fillId="0" borderId="14" xfId="3" applyFont="1" applyBorder="1" applyAlignment="1">
      <alignment horizontal="left" wrapText="1"/>
    </xf>
    <xf numFmtId="0" fontId="26" fillId="0" borderId="15" xfId="3" applyFont="1" applyBorder="1" applyAlignment="1">
      <alignment horizontal="left" wrapText="1"/>
    </xf>
    <xf numFmtId="0" fontId="26" fillId="0" borderId="11" xfId="3" applyFont="1" applyBorder="1" applyAlignment="1">
      <alignment horizontal="left" wrapText="1"/>
    </xf>
    <xf numFmtId="0" fontId="26" fillId="0" borderId="0" xfId="3" applyFont="1" applyAlignment="1">
      <alignment horizontal="left" wrapText="1"/>
    </xf>
    <xf numFmtId="0" fontId="18" fillId="0" borderId="0" xfId="3" applyFont="1" applyAlignment="1">
      <alignment horizontal="left" vertical="top" wrapText="1"/>
    </xf>
    <xf numFmtId="0" fontId="21" fillId="0" borderId="0" xfId="3" applyFont="1" applyAlignment="1">
      <alignment horizontal="left" vertical="top" wrapText="1"/>
    </xf>
    <xf numFmtId="0" fontId="120" fillId="0" borderId="0" xfId="17" applyFont="1" applyAlignment="1">
      <alignment horizontal="left" vertical="top" wrapText="1"/>
    </xf>
    <xf numFmtId="0" fontId="87" fillId="0" borderId="0" xfId="17" applyFont="1" applyAlignment="1">
      <alignment vertical="top"/>
    </xf>
    <xf numFmtId="0" fontId="2" fillId="0" borderId="0" xfId="17" applyAlignment="1">
      <alignment vertical="top"/>
    </xf>
    <xf numFmtId="0" fontId="84" fillId="0" borderId="5" xfId="17" applyFont="1" applyBorder="1" applyAlignment="1">
      <alignment horizontal="left" vertical="top" wrapText="1"/>
    </xf>
    <xf numFmtId="0" fontId="2" fillId="0" borderId="5" xfId="17" applyBorder="1" applyAlignment="1">
      <alignment horizontal="left" vertical="top" wrapText="1"/>
    </xf>
    <xf numFmtId="0" fontId="125" fillId="0" borderId="0" xfId="17" applyFont="1" applyAlignment="1">
      <alignment horizontal="left" vertical="top" wrapText="1"/>
    </xf>
    <xf numFmtId="0" fontId="2" fillId="0" borderId="0" xfId="17" applyAlignment="1">
      <alignment horizontal="left" vertical="top" wrapText="1"/>
    </xf>
    <xf numFmtId="0" fontId="31" fillId="0" borderId="0" xfId="17" applyFont="1" applyAlignment="1">
      <alignment horizontal="left" vertical="top" wrapText="1"/>
    </xf>
    <xf numFmtId="0" fontId="31" fillId="0" borderId="0" xfId="17" applyFont="1" applyAlignment="1">
      <alignment wrapText="1"/>
    </xf>
    <xf numFmtId="0" fontId="87" fillId="0" borderId="0" xfId="17" applyFont="1" applyAlignment="1">
      <alignment vertical="top" wrapText="1"/>
    </xf>
    <xf numFmtId="0" fontId="2" fillId="0" borderId="0" xfId="17" applyAlignment="1">
      <alignment vertical="top" wrapText="1"/>
    </xf>
    <xf numFmtId="0" fontId="31" fillId="0" borderId="0" xfId="17" applyFont="1" applyAlignment="1">
      <alignment vertical="top" wrapText="1"/>
    </xf>
    <xf numFmtId="0" fontId="126" fillId="0" borderId="0" xfId="17" applyFont="1" applyAlignment="1">
      <alignment vertical="top" wrapText="1"/>
    </xf>
    <xf numFmtId="0" fontId="125" fillId="0" borderId="0" xfId="17" applyFont="1" applyAlignment="1">
      <alignment vertical="top" wrapText="1"/>
    </xf>
    <xf numFmtId="0" fontId="30" fillId="0" borderId="0" xfId="17" applyFont="1" applyAlignment="1">
      <alignment vertical="top" wrapText="1"/>
    </xf>
    <xf numFmtId="0" fontId="130" fillId="0" borderId="24" xfId="18" applyFont="1" applyBorder="1" applyAlignment="1">
      <alignment horizontal="left" vertical="top" wrapText="1"/>
    </xf>
    <xf numFmtId="0" fontId="130" fillId="0" borderId="16" xfId="18" applyFont="1" applyBorder="1" applyAlignment="1">
      <alignment horizontal="left" vertical="top" wrapText="1"/>
    </xf>
    <xf numFmtId="0" fontId="128" fillId="0" borderId="16" xfId="18" applyFont="1" applyBorder="1"/>
    <xf numFmtId="0" fontId="128" fillId="0" borderId="12" xfId="18" applyFont="1" applyBorder="1"/>
    <xf numFmtId="0" fontId="37" fillId="0" borderId="0" xfId="18" applyFont="1" applyAlignment="1">
      <alignment horizontal="center" vertical="center" wrapText="1"/>
    </xf>
    <xf numFmtId="0" fontId="129" fillId="0" borderId="0" xfId="18" applyFont="1" applyAlignment="1">
      <alignment horizontal="left" vertical="top" wrapText="1"/>
    </xf>
    <xf numFmtId="0" fontId="128" fillId="0" borderId="0" xfId="18" applyFont="1" applyAlignment="1">
      <alignment horizontal="left" vertical="top" wrapText="1"/>
    </xf>
    <xf numFmtId="0" fontId="128" fillId="12" borderId="5" xfId="18" applyFont="1" applyFill="1" applyBorder="1" applyAlignment="1">
      <alignment horizontal="center" vertical="top" wrapText="1"/>
    </xf>
    <xf numFmtId="0" fontId="128" fillId="0" borderId="5" xfId="18" applyFont="1" applyBorder="1"/>
    <xf numFmtId="0" fontId="128" fillId="13" borderId="5" xfId="18" applyFont="1" applyFill="1" applyBorder="1" applyAlignment="1">
      <alignment wrapText="1"/>
    </xf>
    <xf numFmtId="0" fontId="132" fillId="13" borderId="14" xfId="17" applyFont="1" applyFill="1" applyBorder="1" applyAlignment="1" applyProtection="1">
      <alignment horizontal="center" vertical="center" wrapText="1"/>
      <protection locked="0"/>
    </xf>
    <xf numFmtId="0" fontId="132" fillId="13" borderId="15" xfId="17" applyFont="1" applyFill="1" applyBorder="1" applyAlignment="1" applyProtection="1">
      <alignment horizontal="center" vertical="center" wrapText="1"/>
      <protection locked="0"/>
    </xf>
    <xf numFmtId="0" fontId="132" fillId="13" borderId="11" xfId="17" applyFont="1" applyFill="1" applyBorder="1" applyAlignment="1" applyProtection="1">
      <alignment horizontal="center" vertical="center" wrapText="1"/>
      <protection locked="0"/>
    </xf>
    <xf numFmtId="0" fontId="130" fillId="0" borderId="14" xfId="17" applyFont="1" applyBorder="1" applyAlignment="1">
      <alignment horizontal="left" vertical="center" wrapText="1"/>
    </xf>
    <xf numFmtId="0" fontId="2" fillId="0" borderId="15" xfId="17" applyBorder="1" applyAlignment="1">
      <alignment vertical="center"/>
    </xf>
    <xf numFmtId="0" fontId="2" fillId="0" borderId="11" xfId="17" applyBorder="1" applyAlignment="1">
      <alignment vertical="center"/>
    </xf>
    <xf numFmtId="0" fontId="133" fillId="0" borderId="25" xfId="18" applyFont="1" applyBorder="1" applyAlignment="1">
      <alignment vertical="top" wrapText="1"/>
    </xf>
    <xf numFmtId="0" fontId="133" fillId="0" borderId="9" xfId="18" applyFont="1" applyBorder="1" applyAlignment="1">
      <alignment vertical="top" wrapText="1"/>
    </xf>
    <xf numFmtId="0" fontId="133" fillId="0" borderId="21" xfId="18" applyFont="1" applyBorder="1" applyAlignment="1">
      <alignment vertical="top" wrapText="1"/>
    </xf>
    <xf numFmtId="0" fontId="130" fillId="0" borderId="14" xfId="18" applyFont="1" applyBorder="1" applyAlignment="1">
      <alignment horizontal="left" vertical="top" wrapText="1"/>
    </xf>
    <xf numFmtId="0" fontId="130" fillId="0" borderId="15" xfId="18" applyFont="1" applyBorder="1" applyAlignment="1">
      <alignment horizontal="left" vertical="top" wrapText="1"/>
    </xf>
    <xf numFmtId="0" fontId="128" fillId="0" borderId="15" xfId="18" applyFont="1" applyBorder="1"/>
    <xf numFmtId="0" fontId="128" fillId="0" borderId="11" xfId="18" applyFont="1" applyBorder="1"/>
    <xf numFmtId="0" fontId="141" fillId="0" borderId="0" xfId="17" applyFont="1" applyAlignment="1">
      <alignment vertical="top" wrapText="1"/>
    </xf>
    <xf numFmtId="0" fontId="144" fillId="0" borderId="0" xfId="17" applyFont="1" applyAlignment="1">
      <alignment wrapText="1"/>
    </xf>
    <xf numFmtId="0" fontId="136" fillId="0" borderId="0" xfId="17" applyFont="1" applyAlignment="1">
      <alignment vertical="top" wrapText="1"/>
    </xf>
    <xf numFmtId="0" fontId="136" fillId="0" borderId="19" xfId="17" applyFont="1" applyBorder="1" applyAlignment="1">
      <alignment vertical="top" wrapText="1"/>
    </xf>
    <xf numFmtId="0" fontId="138" fillId="0" borderId="10" xfId="17" applyFont="1" applyBorder="1" applyAlignment="1">
      <alignment vertical="top" wrapText="1"/>
    </xf>
    <xf numFmtId="0" fontId="139" fillId="0" borderId="10" xfId="17" applyFont="1" applyBorder="1" applyAlignment="1">
      <alignment wrapText="1"/>
    </xf>
    <xf numFmtId="0" fontId="143" fillId="0" borderId="9" xfId="17" applyFont="1" applyBorder="1" applyAlignment="1">
      <alignment horizontal="left" wrapText="1"/>
    </xf>
    <xf numFmtId="0" fontId="27" fillId="0" borderId="0" xfId="6" applyFont="1" applyAlignment="1">
      <alignment horizontal="center" vertical="center" wrapText="1"/>
    </xf>
    <xf numFmtId="0" fontId="3" fillId="0" borderId="0" xfId="6" applyAlignment="1">
      <alignment horizontal="center" vertical="center" wrapText="1"/>
    </xf>
    <xf numFmtId="0" fontId="22" fillId="0" borderId="0" xfId="6" applyFont="1" applyAlignment="1">
      <alignment vertical="top" wrapText="1"/>
    </xf>
    <xf numFmtId="0" fontId="3" fillId="0" borderId="0" xfId="6" applyAlignment="1">
      <alignment vertical="top"/>
    </xf>
    <xf numFmtId="0" fontId="36" fillId="0" borderId="0" xfId="6" applyFont="1" applyAlignment="1">
      <alignment horizontal="left" vertical="top" wrapText="1"/>
    </xf>
    <xf numFmtId="0" fontId="30" fillId="0" borderId="0" xfId="6" applyFont="1" applyAlignment="1">
      <alignment horizontal="left" vertical="top" wrapText="1"/>
    </xf>
    <xf numFmtId="0" fontId="51" fillId="0" borderId="0" xfId="6" applyFont="1" applyAlignment="1">
      <alignment vertical="top" wrapText="1"/>
    </xf>
    <xf numFmtId="0" fontId="22" fillId="0" borderId="0" xfId="6" applyFont="1" applyAlignment="1">
      <alignment horizontal="left" vertical="top" wrapText="1"/>
    </xf>
    <xf numFmtId="0" fontId="22" fillId="0" borderId="0" xfId="6" applyFont="1" applyAlignment="1">
      <alignment vertical="top"/>
    </xf>
    <xf numFmtId="0" fontId="55" fillId="0" borderId="0" xfId="6" applyFont="1" applyAlignment="1">
      <alignment vertical="top"/>
    </xf>
    <xf numFmtId="0" fontId="39" fillId="0" borderId="0" xfId="6" applyFont="1" applyAlignment="1">
      <alignment horizontal="left" vertical="top" wrapText="1"/>
    </xf>
    <xf numFmtId="0" fontId="55" fillId="0" borderId="0" xfId="6" applyFont="1" applyAlignment="1">
      <alignment vertical="top" wrapText="1"/>
    </xf>
    <xf numFmtId="0" fontId="30" fillId="0" borderId="0" xfId="8" applyFont="1" applyAlignment="1">
      <alignment horizontal="left" vertical="top" wrapText="1"/>
    </xf>
    <xf numFmtId="0" fontId="76" fillId="0" borderId="0" xfId="9" applyFont="1" applyAlignment="1">
      <alignment vertical="top" wrapText="1"/>
    </xf>
    <xf numFmtId="0" fontId="74" fillId="0" borderId="0" xfId="9"/>
    <xf numFmtId="0" fontId="19" fillId="0" borderId="0" xfId="12" applyFont="1" applyAlignment="1">
      <alignment horizontal="left" vertical="top" wrapText="1"/>
    </xf>
    <xf numFmtId="0" fontId="159" fillId="0" borderId="0" xfId="19" applyFont="1" applyAlignment="1">
      <alignment horizontal="left" vertical="center"/>
    </xf>
    <xf numFmtId="0" fontId="149" fillId="0" borderId="0" xfId="19" applyFont="1" applyAlignment="1">
      <alignment horizontal="center"/>
    </xf>
    <xf numFmtId="0" fontId="154" fillId="0" borderId="0" xfId="19" applyFont="1" applyAlignment="1">
      <alignment horizontal="left" vertical="center" wrapText="1"/>
    </xf>
    <xf numFmtId="0" fontId="156" fillId="0" borderId="0" xfId="19" applyFont="1" applyAlignment="1">
      <alignment horizontal="left" wrapText="1"/>
    </xf>
    <xf numFmtId="4" fontId="159" fillId="0" borderId="0" xfId="19" applyNumberFormat="1" applyFont="1" applyAlignment="1">
      <alignment horizontal="left" vertical="center"/>
    </xf>
    <xf numFmtId="4" fontId="133" fillId="0" borderId="0" xfId="19" applyNumberFormat="1" applyFont="1" applyAlignment="1">
      <alignment horizontal="left" vertical="top" wrapText="1"/>
    </xf>
    <xf numFmtId="4" fontId="162" fillId="14" borderId="0" xfId="19" applyNumberFormat="1" applyFont="1" applyFill="1" applyAlignment="1">
      <alignment horizontal="left" vertical="top" wrapText="1"/>
    </xf>
    <xf numFmtId="4" fontId="133" fillId="0" borderId="0" xfId="19" applyNumberFormat="1" applyFont="1" applyAlignment="1">
      <alignment horizontal="left" vertical="top"/>
    </xf>
    <xf numFmtId="4" fontId="133" fillId="0" borderId="0" xfId="19" applyNumberFormat="1" applyFont="1" applyAlignment="1">
      <alignment horizontal="left" vertical="center" wrapText="1"/>
    </xf>
    <xf numFmtId="49" fontId="133" fillId="0" borderId="0" xfId="19" applyNumberFormat="1" applyFont="1" applyAlignment="1">
      <alignment horizontal="left" vertical="center" wrapText="1"/>
    </xf>
    <xf numFmtId="49" fontId="160" fillId="0" borderId="0" xfId="19" applyNumberFormat="1" applyFont="1" applyAlignment="1">
      <alignment horizontal="left" vertical="center" wrapText="1"/>
    </xf>
    <xf numFmtId="180" fontId="133" fillId="0" borderId="0" xfId="19" applyNumberFormat="1" applyFont="1" applyAlignment="1">
      <alignment wrapText="1"/>
    </xf>
    <xf numFmtId="0" fontId="133" fillId="0" borderId="0" xfId="19" applyFont="1" applyAlignment="1">
      <alignment wrapText="1"/>
    </xf>
    <xf numFmtId="0" fontId="161" fillId="0" borderId="0" xfId="19" applyFont="1" applyAlignment="1">
      <alignment vertical="top" wrapText="1"/>
    </xf>
    <xf numFmtId="0" fontId="133" fillId="0" borderId="0" xfId="19" applyFont="1" applyAlignment="1">
      <alignment horizontal="left" vertical="top" wrapText="1"/>
    </xf>
    <xf numFmtId="0" fontId="133" fillId="0" borderId="0" xfId="19" applyFont="1" applyAlignment="1">
      <alignment vertical="top" wrapText="1"/>
    </xf>
    <xf numFmtId="0" fontId="153" fillId="0" borderId="0" xfId="19" applyFont="1" applyAlignment="1">
      <alignment horizontal="left" vertical="center" wrapText="1"/>
    </xf>
    <xf numFmtId="0" fontId="161" fillId="0" borderId="0" xfId="19" applyFont="1" applyAlignment="1">
      <alignment horizontal="left" vertical="center" wrapText="1"/>
    </xf>
    <xf numFmtId="0" fontId="133" fillId="0" borderId="0" xfId="19" applyFont="1" applyAlignment="1">
      <alignment horizontal="left" vertical="center" wrapText="1"/>
    </xf>
    <xf numFmtId="4" fontId="166" fillId="0" borderId="0" xfId="19" applyNumberFormat="1" applyFont="1" applyAlignment="1">
      <alignment horizontal="left" vertical="top" wrapText="1"/>
    </xf>
    <xf numFmtId="4" fontId="166" fillId="0" borderId="0" xfId="19" applyNumberFormat="1" applyFont="1" applyAlignment="1">
      <alignment horizontal="left" vertical="top"/>
    </xf>
    <xf numFmtId="49" fontId="167" fillId="0" borderId="0" xfId="19" applyNumberFormat="1" applyFont="1" applyAlignment="1">
      <alignment horizontal="left" vertical="center" wrapText="1"/>
    </xf>
    <xf numFmtId="4" fontId="166" fillId="0" borderId="0" xfId="19" applyNumberFormat="1" applyFont="1" applyAlignment="1">
      <alignment horizontal="left" vertical="center" wrapText="1"/>
    </xf>
    <xf numFmtId="180" fontId="166" fillId="0" borderId="0" xfId="19" applyNumberFormat="1" applyFont="1" applyAlignment="1">
      <alignment wrapText="1"/>
    </xf>
    <xf numFmtId="49" fontId="166" fillId="0" borderId="0" xfId="19" applyNumberFormat="1" applyFont="1" applyAlignment="1">
      <alignment horizontal="left" vertical="center" wrapText="1"/>
    </xf>
    <xf numFmtId="180" fontId="166" fillId="0" borderId="0" xfId="20" applyNumberFormat="1" applyFont="1" applyAlignment="1">
      <alignment horizontal="left" vertical="center" wrapText="1"/>
    </xf>
    <xf numFmtId="180" fontId="166" fillId="0" borderId="0" xfId="20" applyNumberFormat="1" applyFont="1" applyAlignment="1">
      <alignment horizontal="left" vertical="top" wrapText="1"/>
    </xf>
    <xf numFmtId="0" fontId="166" fillId="0" borderId="0" xfId="19" applyFont="1" applyAlignment="1">
      <alignment horizontal="left" vertical="center" wrapText="1"/>
    </xf>
    <xf numFmtId="0" fontId="166" fillId="0" borderId="0" xfId="19" applyFont="1" applyAlignment="1">
      <alignment wrapText="1"/>
    </xf>
    <xf numFmtId="0" fontId="165" fillId="0" borderId="0" xfId="19" applyFont="1" applyAlignment="1">
      <alignment horizontal="left" vertical="center" wrapText="1"/>
    </xf>
    <xf numFmtId="0" fontId="166" fillId="0" borderId="0" xfId="19" applyFont="1" applyAlignment="1">
      <alignment vertical="top" wrapText="1"/>
    </xf>
    <xf numFmtId="0" fontId="168" fillId="0" borderId="0" xfId="19" applyFont="1" applyAlignment="1">
      <alignment horizontal="left" vertical="center" wrapText="1"/>
    </xf>
    <xf numFmtId="0" fontId="168" fillId="0" borderId="0" xfId="19" applyFont="1" applyAlignment="1">
      <alignment vertical="top" wrapText="1"/>
    </xf>
    <xf numFmtId="0" fontId="166" fillId="0" borderId="0" xfId="19" applyFont="1" applyAlignment="1">
      <alignment horizontal="left" vertical="top" wrapText="1"/>
    </xf>
    <xf numFmtId="0" fontId="18" fillId="0" borderId="0" xfId="19" applyFont="1" applyAlignment="1">
      <alignment horizontal="left" vertical="top" wrapText="1"/>
    </xf>
    <xf numFmtId="0" fontId="18" fillId="0" borderId="0" xfId="19" applyFont="1" applyAlignment="1">
      <alignment vertical="top" wrapText="1"/>
    </xf>
    <xf numFmtId="4" fontId="160" fillId="0" borderId="0" xfId="19" applyNumberFormat="1" applyFont="1" applyAlignment="1">
      <alignment horizontal="left" vertical="top" wrapText="1"/>
    </xf>
    <xf numFmtId="0" fontId="161" fillId="15" borderId="0" xfId="19" applyFont="1" applyFill="1" applyAlignment="1">
      <alignment vertical="top" wrapText="1"/>
    </xf>
    <xf numFmtId="0" fontId="34" fillId="0" borderId="0" xfId="21" applyFont="1"/>
    <xf numFmtId="0" fontId="36" fillId="0" borderId="0" xfId="21" applyFont="1" applyAlignment="1">
      <alignment horizontal="center" vertical="center" wrapText="1"/>
    </xf>
    <xf numFmtId="0" fontId="37" fillId="0" borderId="0" xfId="21" applyFont="1" applyAlignment="1">
      <alignment horizontal="center" vertical="center" wrapText="1"/>
    </xf>
    <xf numFmtId="0" fontId="22" fillId="0" borderId="0" xfId="8"/>
    <xf numFmtId="0" fontId="129" fillId="0" borderId="0" xfId="21" applyFont="1" applyAlignment="1">
      <alignment horizontal="left" vertical="top" wrapText="1"/>
    </xf>
    <xf numFmtId="0" fontId="34" fillId="0" borderId="0" xfId="21" applyFont="1" applyAlignment="1">
      <alignment horizontal="left" vertical="top" wrapText="1"/>
    </xf>
    <xf numFmtId="0" fontId="34" fillId="12" borderId="5" xfId="21" applyFont="1" applyFill="1" applyBorder="1" applyAlignment="1">
      <alignment horizontal="center" vertical="center" wrapText="1"/>
    </xf>
    <xf numFmtId="0" fontId="34" fillId="0" borderId="5" xfId="21" applyFont="1" applyBorder="1" applyAlignment="1">
      <alignment vertical="center"/>
    </xf>
    <xf numFmtId="0" fontId="34" fillId="13" borderId="5" xfId="21" applyFont="1" applyFill="1" applyBorder="1" applyAlignment="1">
      <alignment vertical="center" wrapText="1"/>
    </xf>
    <xf numFmtId="0" fontId="130" fillId="0" borderId="24" xfId="21" applyFont="1" applyBorder="1" applyAlignment="1">
      <alignment horizontal="left" vertical="center" wrapText="1"/>
    </xf>
    <xf numFmtId="0" fontId="130" fillId="0" borderId="16" xfId="21" applyFont="1" applyBorder="1" applyAlignment="1">
      <alignment horizontal="left" vertical="center" wrapText="1"/>
    </xf>
    <xf numFmtId="0" fontId="34" fillId="0" borderId="16" xfId="21" applyFont="1" applyBorder="1" applyAlignment="1">
      <alignment vertical="center"/>
    </xf>
    <xf numFmtId="0" fontId="34" fillId="0" borderId="12" xfId="21" applyFont="1" applyBorder="1" applyAlignment="1">
      <alignment vertical="center"/>
    </xf>
    <xf numFmtId="0" fontId="132" fillId="13" borderId="14" xfId="8" applyFont="1" applyFill="1" applyBorder="1" applyAlignment="1" applyProtection="1">
      <alignment horizontal="center" vertical="center" wrapText="1"/>
      <protection locked="0"/>
    </xf>
    <xf numFmtId="0" fontId="132" fillId="13" borderId="15" xfId="8" applyFont="1" applyFill="1" applyBorder="1" applyAlignment="1" applyProtection="1">
      <alignment horizontal="center" vertical="center" wrapText="1"/>
      <protection locked="0"/>
    </xf>
    <xf numFmtId="0" fontId="132" fillId="13" borderId="11" xfId="8" applyFont="1" applyFill="1" applyBorder="1" applyAlignment="1" applyProtection="1">
      <alignment horizontal="center" vertical="center" wrapText="1"/>
      <protection locked="0"/>
    </xf>
  </cellXfs>
  <cellStyles count="22">
    <cellStyle name="Comma 2" xfId="4"/>
    <cellStyle name="Comma 3" xfId="7"/>
    <cellStyle name="Comma 4" xfId="10"/>
    <cellStyle name="Currency 2" xfId="11"/>
    <cellStyle name="Navadno" xfId="0" builtinId="0"/>
    <cellStyle name="Navadno 10" xfId="14"/>
    <cellStyle name="Navadno 11" xfId="8"/>
    <cellStyle name="Navadno 2 2" xfId="13"/>
    <cellStyle name="Navadno 2 87" xfId="20"/>
    <cellStyle name="Navadno 3" xfId="21"/>
    <cellStyle name="Navadno_JN 31 grad-2000 disketa" xfId="16"/>
    <cellStyle name="Navadno_JN 74grad vodovod" xfId="15"/>
    <cellStyle name="Normal 2" xfId="3"/>
    <cellStyle name="Normal 2 2" xfId="18"/>
    <cellStyle name="Normal 3" xfId="6"/>
    <cellStyle name="Normal 4" xfId="1"/>
    <cellStyle name="Normal 5" xfId="9"/>
    <cellStyle name="Normal 6" xfId="12"/>
    <cellStyle name="Normal 7" xfId="17"/>
    <cellStyle name="Normal 8" xfId="19"/>
    <cellStyle name="Normal_kanal S1" xfId="5"/>
    <cellStyle name="Pojasnjevalno besedilo" xfId="2" builtinId="53"/>
  </cellStyles>
  <dxfs count="52">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rgb="FFDCE6F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0</xdr:col>
      <xdr:colOff>36635</xdr:colOff>
      <xdr:row>2</xdr:row>
      <xdr:rowOff>36635</xdr:rowOff>
    </xdr:from>
    <xdr:to>
      <xdr:col>2</xdr:col>
      <xdr:colOff>798635</xdr:colOff>
      <xdr:row>4</xdr:row>
      <xdr:rowOff>102901</xdr:rowOff>
    </xdr:to>
    <xdr:pic>
      <xdr:nvPicPr>
        <xdr:cNvPr id="2" name="Picture 1">
          <a:extLst>
            <a:ext uri="{FF2B5EF4-FFF2-40B4-BE49-F238E27FC236}">
              <a16:creationId xmlns:a16="http://schemas.microsoft.com/office/drawing/2014/main" id="{C36FBCC2-9E3A-4487-A54A-C176F4B8F6B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6635" y="379535"/>
          <a:ext cx="1676400" cy="4091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1515208</xdr:colOff>
      <xdr:row>28</xdr:row>
      <xdr:rowOff>155331</xdr:rowOff>
    </xdr:from>
    <xdr:to>
      <xdr:col>2</xdr:col>
      <xdr:colOff>2181958</xdr:colOff>
      <xdr:row>31</xdr:row>
      <xdr:rowOff>136281</xdr:rowOff>
    </xdr:to>
    <xdr:pic>
      <xdr:nvPicPr>
        <xdr:cNvPr id="3" name="Slika 2">
          <a:extLst>
            <a:ext uri="{FF2B5EF4-FFF2-40B4-BE49-F238E27FC236}">
              <a16:creationId xmlns:a16="http://schemas.microsoft.com/office/drawing/2014/main" id="{0F02DE90-E520-46B3-85A7-3B98DF740737}"/>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429608" y="5013081"/>
          <a:ext cx="666750"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8</xdr:col>
      <xdr:colOff>495300</xdr:colOff>
      <xdr:row>13</xdr:row>
      <xdr:rowOff>38100</xdr:rowOff>
    </xdr:from>
    <xdr:to>
      <xdr:col>9</xdr:col>
      <xdr:colOff>619125</xdr:colOff>
      <xdr:row>15</xdr:row>
      <xdr:rowOff>114300</xdr:rowOff>
    </xdr:to>
    <xdr:pic>
      <xdr:nvPicPr>
        <xdr:cNvPr id="2" name="Slika 1">
          <a:extLst>
            <a:ext uri="{FF2B5EF4-FFF2-40B4-BE49-F238E27FC236}">
              <a16:creationId xmlns:a16="http://schemas.microsoft.com/office/drawing/2014/main" id="{06F7FCE3-1BCB-42B2-9D31-4804AA2BB57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53025" y="3114675"/>
          <a:ext cx="733425" cy="533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N43"/>
  <sheetViews>
    <sheetView showGridLines="0" view="pageLayout" zoomScaleNormal="100" workbookViewId="0">
      <selection activeCell="F7" sqref="F7"/>
    </sheetView>
  </sheetViews>
  <sheetFormatPr defaultRowHeight="18"/>
  <cols>
    <col min="1" max="1" width="5.6640625" customWidth="1"/>
    <col min="8" max="8" width="18.33203125" customWidth="1"/>
    <col min="14" max="14" width="13.5546875" bestFit="1" customWidth="1"/>
  </cols>
  <sheetData>
    <row r="1" spans="1:8">
      <c r="A1" s="1025" t="s">
        <v>259</v>
      </c>
      <c r="B1" s="1025"/>
      <c r="C1" s="1025"/>
      <c r="D1" s="1025"/>
      <c r="E1" s="1025"/>
      <c r="F1" s="1025"/>
      <c r="G1" s="1025"/>
      <c r="H1" s="1025"/>
    </row>
    <row r="5" spans="1:8" ht="18" customHeight="1">
      <c r="A5" s="1024" t="s">
        <v>260</v>
      </c>
      <c r="B5" s="1024"/>
      <c r="C5" s="1024"/>
      <c r="D5" s="1024"/>
      <c r="E5" s="1024"/>
      <c r="F5" s="1024"/>
      <c r="G5" s="1024"/>
      <c r="H5" s="1024"/>
    </row>
    <row r="6" spans="1:8">
      <c r="A6" s="1024"/>
      <c r="B6" s="1024"/>
      <c r="C6" s="1024"/>
      <c r="D6" s="1024"/>
      <c r="E6" s="1024"/>
      <c r="F6" s="1024"/>
      <c r="G6" s="1024"/>
      <c r="H6" s="1024"/>
    </row>
    <row r="11" spans="1:8">
      <c r="B11" s="17" t="s">
        <v>1586</v>
      </c>
    </row>
    <row r="13" spans="1:8">
      <c r="A13" s="18" t="s">
        <v>55</v>
      </c>
      <c r="B13" s="18" t="s">
        <v>8</v>
      </c>
      <c r="C13" s="19"/>
      <c r="D13" s="19"/>
      <c r="E13" s="19"/>
      <c r="F13" s="19"/>
      <c r="G13" s="19"/>
      <c r="H13" s="20">
        <f>POPIS_MOL!F32</f>
        <v>0</v>
      </c>
    </row>
    <row r="14" spans="1:8">
      <c r="A14" s="18" t="s">
        <v>56</v>
      </c>
      <c r="B14" s="18" t="s">
        <v>14</v>
      </c>
      <c r="C14" s="19"/>
      <c r="D14" s="19"/>
      <c r="E14" s="19"/>
      <c r="F14" s="19"/>
      <c r="G14" s="19"/>
      <c r="H14" s="20">
        <f>POPIS_MOL!F55</f>
        <v>0</v>
      </c>
    </row>
    <row r="15" spans="1:8">
      <c r="A15" s="18" t="s">
        <v>57</v>
      </c>
      <c r="B15" s="18" t="s">
        <v>24</v>
      </c>
      <c r="C15" s="19"/>
      <c r="D15" s="19"/>
      <c r="E15" s="19"/>
      <c r="F15" s="19"/>
      <c r="G15" s="19"/>
      <c r="H15" s="20">
        <f>POPIS_MOL!F94</f>
        <v>0</v>
      </c>
    </row>
    <row r="16" spans="1:8">
      <c r="A16" s="18" t="s">
        <v>58</v>
      </c>
      <c r="B16" s="18" t="s">
        <v>31</v>
      </c>
      <c r="C16" s="19"/>
      <c r="D16" s="19"/>
      <c r="E16" s="19"/>
      <c r="F16" s="19"/>
      <c r="G16" s="19"/>
      <c r="H16" s="20">
        <f>POPIS_MOL!F108</f>
        <v>0</v>
      </c>
    </row>
    <row r="17" spans="1:14">
      <c r="A17" s="18" t="s">
        <v>59</v>
      </c>
      <c r="B17" s="18" t="s">
        <v>37</v>
      </c>
      <c r="C17" s="19"/>
      <c r="D17" s="19"/>
      <c r="E17" s="19"/>
      <c r="F17" s="19"/>
      <c r="G17" s="19"/>
      <c r="H17" s="20">
        <f>POPIS_MOL!F147</f>
        <v>0</v>
      </c>
    </row>
    <row r="18" spans="1:14">
      <c r="A18" s="18" t="s">
        <v>60</v>
      </c>
      <c r="B18" s="18" t="s">
        <v>43</v>
      </c>
      <c r="C18" s="19"/>
      <c r="D18" s="19"/>
      <c r="E18" s="19"/>
      <c r="F18" s="19"/>
      <c r="G18" s="19"/>
      <c r="H18" s="20">
        <f>POPIS_MOL!F163</f>
        <v>0</v>
      </c>
    </row>
    <row r="19" spans="1:14">
      <c r="A19" s="18" t="s">
        <v>61</v>
      </c>
      <c r="B19" s="18" t="s">
        <v>51</v>
      </c>
      <c r="C19" s="19"/>
      <c r="D19" s="19"/>
      <c r="E19" s="19"/>
      <c r="F19" s="19"/>
      <c r="G19" s="19"/>
      <c r="H19" s="20">
        <v>0</v>
      </c>
    </row>
    <row r="20" spans="1:14">
      <c r="A20" s="19"/>
      <c r="B20" s="19"/>
      <c r="C20" s="19"/>
      <c r="D20" s="19"/>
      <c r="E20" s="19"/>
      <c r="F20" s="19"/>
      <c r="G20" s="19"/>
      <c r="H20" s="19"/>
    </row>
    <row r="21" spans="1:14">
      <c r="A21" s="22"/>
      <c r="B21" s="21" t="s">
        <v>1593</v>
      </c>
      <c r="C21" s="22"/>
      <c r="D21" s="22"/>
      <c r="E21" s="22"/>
      <c r="F21" s="22"/>
      <c r="G21" s="22"/>
      <c r="H21" s="23">
        <f>SUM(H13:H20)</f>
        <v>0</v>
      </c>
    </row>
    <row r="22" spans="1:14">
      <c r="A22" s="19"/>
      <c r="B22" s="19"/>
      <c r="C22" s="19"/>
      <c r="D22" s="19"/>
      <c r="E22" s="19"/>
      <c r="F22" s="19"/>
      <c r="G22" s="19"/>
      <c r="H22" s="24"/>
    </row>
    <row r="23" spans="1:14">
      <c r="A23" s="22"/>
      <c r="B23" s="21" t="s">
        <v>62</v>
      </c>
      <c r="C23" s="22"/>
      <c r="D23" s="25">
        <v>0.05</v>
      </c>
      <c r="E23" s="22"/>
      <c r="F23" s="22"/>
      <c r="G23" s="22"/>
      <c r="H23" s="23">
        <f>D23*H21</f>
        <v>0</v>
      </c>
      <c r="N23" s="78"/>
    </row>
    <row r="24" spans="1:14">
      <c r="A24" s="19"/>
      <c r="B24" s="19"/>
      <c r="C24" s="19"/>
      <c r="D24" s="19"/>
      <c r="E24" s="19"/>
      <c r="F24" s="19"/>
      <c r="G24" s="19"/>
      <c r="H24" s="24"/>
    </row>
    <row r="25" spans="1:14">
      <c r="A25" s="22"/>
      <c r="B25" s="22" t="s">
        <v>1594</v>
      </c>
      <c r="C25" s="22"/>
      <c r="D25" s="22"/>
      <c r="E25" s="22"/>
      <c r="F25" s="22"/>
      <c r="G25" s="22"/>
      <c r="H25" s="23">
        <f>H21+H23</f>
        <v>0</v>
      </c>
      <c r="N25" s="78"/>
    </row>
    <row r="26" spans="1:14">
      <c r="A26" s="19"/>
      <c r="B26" s="19"/>
      <c r="C26" s="19"/>
      <c r="D26" s="19"/>
      <c r="E26" s="19"/>
      <c r="F26" s="19"/>
      <c r="G26" s="19"/>
      <c r="H26" s="970"/>
      <c r="N26" s="78"/>
    </row>
    <row r="27" spans="1:14">
      <c r="A27" s="19"/>
      <c r="B27" s="19" t="s">
        <v>1587</v>
      </c>
      <c r="C27" s="19"/>
      <c r="D27" s="19"/>
      <c r="E27" s="19"/>
      <c r="F27" s="19"/>
      <c r="G27" s="19"/>
      <c r="H27" s="970">
        <f>JR!F99</f>
        <v>0</v>
      </c>
      <c r="N27" s="78"/>
    </row>
    <row r="28" spans="1:14">
      <c r="A28" s="19"/>
      <c r="B28" s="19" t="s">
        <v>1588</v>
      </c>
      <c r="C28" s="19"/>
      <c r="D28" s="19"/>
      <c r="E28" s="19"/>
      <c r="F28" s="19"/>
      <c r="G28" s="19"/>
      <c r="H28" s="970">
        <f>'POTOPNI Čufarjeva Resljeva'!B1</f>
        <v>0</v>
      </c>
      <c r="N28" s="78"/>
    </row>
    <row r="29" spans="1:14">
      <c r="A29" s="19"/>
      <c r="B29" s="19" t="s">
        <v>1589</v>
      </c>
      <c r="C29" s="19"/>
      <c r="D29" s="19"/>
      <c r="E29" s="19"/>
      <c r="F29" s="19"/>
      <c r="G29" s="19"/>
      <c r="H29" s="970">
        <f>'POTOPNI Čufarjeva Kotnikova'!B1</f>
        <v>0</v>
      </c>
      <c r="N29" s="78"/>
    </row>
    <row r="30" spans="1:14">
      <c r="A30" s="19"/>
      <c r="B30" s="19" t="s">
        <v>1590</v>
      </c>
      <c r="C30" s="19"/>
      <c r="D30" s="19"/>
      <c r="E30" s="19"/>
      <c r="F30" s="19"/>
      <c r="G30" s="19"/>
      <c r="H30" s="970">
        <f>'rekapitulacija KA'!E19</f>
        <v>0</v>
      </c>
      <c r="N30" s="78"/>
    </row>
    <row r="31" spans="1:14">
      <c r="A31" s="19"/>
      <c r="B31" s="19"/>
      <c r="C31" s="19"/>
      <c r="D31" s="19"/>
      <c r="E31" s="19"/>
      <c r="F31" s="19"/>
      <c r="G31" s="19"/>
      <c r="H31" s="970"/>
      <c r="N31" s="78"/>
    </row>
    <row r="32" spans="1:14" ht="33.75" customHeight="1">
      <c r="A32" s="22"/>
      <c r="B32" s="1026" t="s">
        <v>1595</v>
      </c>
      <c r="C32" s="1026"/>
      <c r="D32" s="1026"/>
      <c r="E32" s="1026"/>
      <c r="F32" s="1026"/>
      <c r="G32" s="1026"/>
      <c r="H32" s="23">
        <f>H25+H27+H28+H29+H30</f>
        <v>0</v>
      </c>
      <c r="N32" s="78"/>
    </row>
    <row r="33" spans="1:8">
      <c r="A33" s="19"/>
      <c r="B33" s="19"/>
      <c r="C33" s="19"/>
      <c r="D33" s="19"/>
      <c r="E33" s="19"/>
      <c r="F33" s="19"/>
      <c r="G33" s="19"/>
      <c r="H33" s="24"/>
    </row>
    <row r="34" spans="1:8">
      <c r="A34" s="22"/>
      <c r="B34" s="22" t="s">
        <v>64</v>
      </c>
      <c r="C34" s="22"/>
      <c r="D34" s="22"/>
      <c r="E34" s="22"/>
      <c r="F34" s="22"/>
      <c r="G34" s="22"/>
      <c r="H34" s="23">
        <f>H32*0.22</f>
        <v>0</v>
      </c>
    </row>
    <row r="35" spans="1:8">
      <c r="A35" s="19"/>
      <c r="B35" s="19"/>
      <c r="C35" s="19"/>
      <c r="D35" s="19"/>
      <c r="E35" s="19"/>
      <c r="F35" s="19"/>
      <c r="G35" s="19"/>
      <c r="H35" s="24"/>
    </row>
    <row r="36" spans="1:8" ht="18.75" thickBot="1">
      <c r="A36" s="26"/>
      <c r="B36" s="26" t="s">
        <v>65</v>
      </c>
      <c r="C36" s="26"/>
      <c r="D36" s="26"/>
      <c r="E36" s="26"/>
      <c r="F36" s="26"/>
      <c r="G36" s="26"/>
      <c r="H36" s="27">
        <f>H32+H34</f>
        <v>0</v>
      </c>
    </row>
    <row r="37" spans="1:8" ht="18.75" thickTop="1"/>
    <row r="41" spans="1:8">
      <c r="B41" s="19" t="s">
        <v>258</v>
      </c>
      <c r="C41" s="19"/>
      <c r="D41" s="19"/>
      <c r="E41" s="19"/>
      <c r="F41" s="19"/>
    </row>
    <row r="42" spans="1:8">
      <c r="B42" s="19"/>
      <c r="C42" s="19"/>
      <c r="D42" s="19"/>
      <c r="E42" s="19"/>
      <c r="F42" s="19"/>
    </row>
    <row r="43" spans="1:8">
      <c r="B43" s="19"/>
      <c r="C43" s="19"/>
      <c r="D43" s="19"/>
      <c r="E43" s="19"/>
      <c r="F43" s="19"/>
    </row>
  </sheetData>
  <mergeCells count="3">
    <mergeCell ref="A5:H6"/>
    <mergeCell ref="A1:H1"/>
    <mergeCell ref="B32:G32"/>
  </mergeCells>
  <pageMargins left="1.1811023622047245" right="0.19685039370078741" top="0.78740157480314965" bottom="0.78740157480314965" header="0.31496062992125984" footer="0.31496062992125984"/>
  <pageSetup paperSize="9" orientation="portrait" r:id="rId1"/>
  <ignoredErrors>
    <ignoredError sqref="A13:A19" numberStoredAsText="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I145"/>
  <sheetViews>
    <sheetView view="pageBreakPreview" topLeftCell="B77" zoomScaleSheetLayoutView="100" workbookViewId="0">
      <selection activeCell="C87" sqref="C87"/>
    </sheetView>
  </sheetViews>
  <sheetFormatPr defaultRowHeight="12.75"/>
  <cols>
    <col min="1" max="1" width="1.21875" style="81" hidden="1" customWidth="1"/>
    <col min="2" max="2" width="4.77734375" style="85" bestFit="1" customWidth="1"/>
    <col min="3" max="3" width="38.21875" style="81" customWidth="1"/>
    <col min="4" max="4" width="4.44140625" style="113" customWidth="1"/>
    <col min="5" max="5" width="6.33203125" style="114" bestFit="1" customWidth="1"/>
    <col min="6" max="6" width="7" style="81" customWidth="1"/>
    <col min="7" max="7" width="11" style="81" customWidth="1"/>
    <col min="8" max="8" width="4.44140625" style="81" customWidth="1"/>
    <col min="9" max="16384" width="8.88671875" style="81"/>
  </cols>
  <sheetData>
    <row r="1" spans="2:9" ht="18.75" customHeight="1">
      <c r="B1" s="82" t="s">
        <v>454</v>
      </c>
      <c r="C1" s="120" t="s">
        <v>455</v>
      </c>
      <c r="D1" s="84"/>
      <c r="E1" s="84"/>
      <c r="F1" s="84"/>
      <c r="G1" s="84"/>
    </row>
    <row r="2" spans="2:9" ht="16.5" customHeight="1">
      <c r="B2" s="121"/>
      <c r="C2" s="122" t="s">
        <v>456</v>
      </c>
      <c r="D2" s="123"/>
      <c r="E2" s="123"/>
      <c r="F2" s="123"/>
      <c r="G2" s="123"/>
    </row>
    <row r="3" spans="2:9">
      <c r="C3" s="122"/>
      <c r="D3" s="87"/>
      <c r="E3" s="88"/>
      <c r="F3" s="89"/>
    </row>
    <row r="4" spans="2:9">
      <c r="B4" s="93" t="s">
        <v>55</v>
      </c>
      <c r="C4" s="94" t="s">
        <v>457</v>
      </c>
      <c r="D4" s="95"/>
      <c r="E4" s="96"/>
      <c r="F4" s="94"/>
      <c r="G4" s="124">
        <f>+G39</f>
        <v>0</v>
      </c>
    </row>
    <row r="5" spans="2:9">
      <c r="B5" s="93" t="s">
        <v>56</v>
      </c>
      <c r="C5" s="94" t="s">
        <v>458</v>
      </c>
      <c r="D5" s="125" t="s">
        <v>459</v>
      </c>
      <c r="E5" s="96"/>
      <c r="F5" s="94"/>
      <c r="G5" s="124"/>
    </row>
    <row r="6" spans="2:9">
      <c r="B6" s="93" t="s">
        <v>57</v>
      </c>
      <c r="C6" s="94" t="s">
        <v>460</v>
      </c>
      <c r="D6" s="125"/>
      <c r="E6" s="96"/>
      <c r="F6" s="94"/>
      <c r="G6" s="124">
        <f>G62</f>
        <v>0</v>
      </c>
    </row>
    <row r="7" spans="2:9">
      <c r="B7" s="93" t="s">
        <v>58</v>
      </c>
      <c r="C7" s="94" t="s">
        <v>14</v>
      </c>
      <c r="D7" s="95"/>
      <c r="E7" s="96"/>
      <c r="F7" s="94"/>
      <c r="G7" s="124">
        <f>+G81</f>
        <v>0</v>
      </c>
    </row>
    <row r="8" spans="2:9">
      <c r="B8" s="93" t="s">
        <v>59</v>
      </c>
      <c r="C8" s="94" t="s">
        <v>461</v>
      </c>
      <c r="D8" s="95"/>
      <c r="E8" s="96"/>
      <c r="F8" s="94"/>
      <c r="G8" s="124">
        <f>+G107</f>
        <v>0</v>
      </c>
    </row>
    <row r="9" spans="2:9">
      <c r="B9" s="93" t="s">
        <v>60</v>
      </c>
      <c r="C9" s="94" t="s">
        <v>462</v>
      </c>
      <c r="D9" s="95"/>
      <c r="E9" s="96"/>
      <c r="F9" s="94"/>
      <c r="G9" s="124">
        <f>+G123</f>
        <v>0</v>
      </c>
    </row>
    <row r="10" spans="2:9">
      <c r="B10" s="93"/>
      <c r="C10" s="126" t="s">
        <v>6</v>
      </c>
      <c r="D10" s="127"/>
      <c r="E10" s="128"/>
      <c r="F10" s="111"/>
      <c r="G10" s="129">
        <f>SUM(G4:G9)</f>
        <v>0</v>
      </c>
      <c r="I10" s="81">
        <f>+G10/E$25</f>
        <v>0</v>
      </c>
    </row>
    <row r="11" spans="2:9">
      <c r="C11" s="130"/>
      <c r="D11" s="131"/>
      <c r="E11" s="132"/>
      <c r="F11" s="133"/>
      <c r="G11" s="134"/>
    </row>
    <row r="12" spans="2:9">
      <c r="C12" s="135" t="s">
        <v>463</v>
      </c>
      <c r="E12" s="136"/>
      <c r="F12" s="113"/>
      <c r="G12" s="137"/>
    </row>
    <row r="13" spans="2:9" ht="113.25" customHeight="1">
      <c r="C13" s="1039" t="s">
        <v>464</v>
      </c>
      <c r="D13" s="1039"/>
      <c r="E13" s="1039"/>
      <c r="F13" s="1039"/>
      <c r="G13" s="1039"/>
    </row>
    <row r="14" spans="2:9" ht="57" customHeight="1">
      <c r="C14" s="1040" t="s">
        <v>465</v>
      </c>
      <c r="D14" s="1039"/>
      <c r="E14" s="1039"/>
      <c r="F14" s="1039"/>
      <c r="G14" s="1039"/>
    </row>
    <row r="15" spans="2:9" ht="30.75" customHeight="1">
      <c r="C15" s="1039" t="s">
        <v>466</v>
      </c>
      <c r="D15" s="1039"/>
      <c r="E15" s="1039"/>
      <c r="F15" s="1039"/>
      <c r="G15" s="1039"/>
    </row>
    <row r="16" spans="2:9" ht="69" customHeight="1">
      <c r="C16" s="1039" t="s">
        <v>467</v>
      </c>
      <c r="D16" s="1039"/>
      <c r="E16" s="1039"/>
      <c r="F16" s="1039"/>
      <c r="G16" s="1039"/>
    </row>
    <row r="17" spans="2:8" ht="111.75" customHeight="1">
      <c r="C17" s="1033" t="s">
        <v>468</v>
      </c>
      <c r="D17" s="1034"/>
      <c r="E17" s="1034"/>
      <c r="F17" s="1034"/>
      <c r="G17" s="1034"/>
      <c r="H17" s="1034"/>
    </row>
    <row r="18" spans="2:8" ht="62.25" customHeight="1">
      <c r="C18" s="1033" t="s">
        <v>469</v>
      </c>
      <c r="D18" s="1034"/>
      <c r="E18" s="1034"/>
      <c r="F18" s="1034"/>
      <c r="G18" s="1034"/>
      <c r="H18" s="1034"/>
    </row>
    <row r="19" spans="2:8" ht="111.75" customHeight="1">
      <c r="C19" s="1033" t="s">
        <v>470</v>
      </c>
      <c r="D19" s="1034"/>
      <c r="E19" s="1034"/>
      <c r="F19" s="1034"/>
      <c r="G19" s="1034"/>
      <c r="H19" s="1034"/>
    </row>
    <row r="20" spans="2:8" ht="33" customHeight="1">
      <c r="C20" s="1033" t="s">
        <v>471</v>
      </c>
      <c r="D20" s="1034"/>
      <c r="E20" s="1034"/>
      <c r="F20" s="1034"/>
      <c r="G20" s="1034"/>
      <c r="H20" s="1034"/>
    </row>
    <row r="21" spans="2:8">
      <c r="B21" s="139"/>
      <c r="D21" s="81"/>
      <c r="E21" s="81"/>
    </row>
    <row r="22" spans="2:8" ht="25.5">
      <c r="B22" s="140" t="s">
        <v>0</v>
      </c>
      <c r="C22" s="141" t="s">
        <v>425</v>
      </c>
      <c r="D22" s="140" t="s">
        <v>2</v>
      </c>
      <c r="E22" s="140" t="s">
        <v>3</v>
      </c>
      <c r="F22" s="140" t="s">
        <v>426</v>
      </c>
      <c r="G22" s="140" t="s">
        <v>427</v>
      </c>
    </row>
    <row r="23" spans="2:8">
      <c r="B23" s="142" t="s">
        <v>55</v>
      </c>
      <c r="C23" s="111" t="s">
        <v>457</v>
      </c>
      <c r="D23" s="95"/>
      <c r="E23" s="96"/>
      <c r="F23" s="989"/>
      <c r="G23" s="94"/>
    </row>
    <row r="24" spans="2:8">
      <c r="B24" s="93" t="s">
        <v>9</v>
      </c>
      <c r="C24" s="94" t="s">
        <v>472</v>
      </c>
      <c r="D24" s="95"/>
      <c r="E24" s="96"/>
      <c r="F24" s="989"/>
      <c r="G24" s="94"/>
    </row>
    <row r="25" spans="2:8" ht="51">
      <c r="B25" s="93" t="s">
        <v>473</v>
      </c>
      <c r="C25" s="143" t="s">
        <v>474</v>
      </c>
      <c r="D25" s="144" t="s">
        <v>440</v>
      </c>
      <c r="E25" s="108">
        <v>116.45</v>
      </c>
      <c r="F25" s="109"/>
      <c r="G25" s="110">
        <f>+ROUND((E25*F25),2)</f>
        <v>0</v>
      </c>
    </row>
    <row r="26" spans="2:8" ht="38.25">
      <c r="B26" s="93" t="s">
        <v>475</v>
      </c>
      <c r="C26" s="102" t="s">
        <v>476</v>
      </c>
      <c r="D26" s="144" t="s">
        <v>477</v>
      </c>
      <c r="E26" s="108">
        <v>4</v>
      </c>
      <c r="F26" s="109"/>
      <c r="G26" s="110">
        <f>+ROUND((E26*F26),2)</f>
        <v>0</v>
      </c>
    </row>
    <row r="27" spans="2:8" ht="63.75">
      <c r="B27" s="93" t="s">
        <v>478</v>
      </c>
      <c r="C27" s="102" t="s">
        <v>479</v>
      </c>
      <c r="D27" s="95" t="s">
        <v>440</v>
      </c>
      <c r="E27" s="108">
        <v>116.45</v>
      </c>
      <c r="F27" s="109"/>
      <c r="G27" s="110">
        <f>+ROUND((E27*F27),2)</f>
        <v>0</v>
      </c>
    </row>
    <row r="28" spans="2:8" ht="42" customHeight="1">
      <c r="B28" s="93" t="s">
        <v>480</v>
      </c>
      <c r="C28" s="104" t="s">
        <v>481</v>
      </c>
      <c r="D28" s="95" t="s">
        <v>440</v>
      </c>
      <c r="E28" s="108">
        <v>116.45</v>
      </c>
      <c r="F28" s="109"/>
      <c r="G28" s="110">
        <f>+ROUND((E28*F28),2)</f>
        <v>0</v>
      </c>
    </row>
    <row r="29" spans="2:8">
      <c r="B29" s="93" t="s">
        <v>11</v>
      </c>
      <c r="C29" s="145" t="s">
        <v>482</v>
      </c>
      <c r="D29" s="95"/>
      <c r="E29" s="108"/>
      <c r="F29" s="109"/>
      <c r="G29" s="110"/>
    </row>
    <row r="30" spans="2:8" ht="38.25">
      <c r="B30" s="93" t="s">
        <v>483</v>
      </c>
      <c r="C30" s="146" t="s">
        <v>484</v>
      </c>
      <c r="D30" s="147" t="s">
        <v>440</v>
      </c>
      <c r="E30" s="148">
        <v>116.45</v>
      </c>
      <c r="F30" s="991"/>
      <c r="G30" s="110">
        <f t="shared" ref="G30:G33" si="0">E30*F30</f>
        <v>0</v>
      </c>
    </row>
    <row r="31" spans="2:8" ht="63.75">
      <c r="B31" s="93" t="s">
        <v>485</v>
      </c>
      <c r="C31" s="146" t="s">
        <v>486</v>
      </c>
      <c r="D31" s="147" t="s">
        <v>440</v>
      </c>
      <c r="E31" s="148">
        <v>116.45</v>
      </c>
      <c r="F31" s="991"/>
      <c r="G31" s="110">
        <f t="shared" si="0"/>
        <v>0</v>
      </c>
    </row>
    <row r="32" spans="2:8" ht="63.75">
      <c r="B32" s="93" t="s">
        <v>487</v>
      </c>
      <c r="C32" s="149" t="s">
        <v>488</v>
      </c>
      <c r="D32" s="147" t="s">
        <v>101</v>
      </c>
      <c r="E32" s="148">
        <v>2</v>
      </c>
      <c r="F32" s="991"/>
      <c r="G32" s="110">
        <f t="shared" si="0"/>
        <v>0</v>
      </c>
    </row>
    <row r="33" spans="2:8" ht="38.25">
      <c r="B33" s="93" t="s">
        <v>489</v>
      </c>
      <c r="C33" s="107" t="s">
        <v>490</v>
      </c>
      <c r="D33" s="95" t="s">
        <v>318</v>
      </c>
      <c r="E33" s="108">
        <v>1</v>
      </c>
      <c r="F33" s="991"/>
      <c r="G33" s="110">
        <f t="shared" si="0"/>
        <v>0</v>
      </c>
    </row>
    <row r="34" spans="2:8">
      <c r="B34" s="93" t="s">
        <v>66</v>
      </c>
      <c r="C34" s="107" t="s">
        <v>491</v>
      </c>
      <c r="D34" s="95"/>
      <c r="E34" s="108"/>
      <c r="F34" s="991"/>
      <c r="G34" s="110"/>
    </row>
    <row r="35" spans="2:8" ht="25.5">
      <c r="B35" s="93" t="s">
        <v>492</v>
      </c>
      <c r="C35" s="146" t="s">
        <v>493</v>
      </c>
      <c r="D35" s="147" t="s">
        <v>165</v>
      </c>
      <c r="E35" s="148">
        <v>10</v>
      </c>
      <c r="F35" s="991"/>
      <c r="G35" s="110">
        <f>E35*F35</f>
        <v>0</v>
      </c>
    </row>
    <row r="36" spans="2:8" ht="25.5">
      <c r="B36" s="93" t="s">
        <v>494</v>
      </c>
      <c r="C36" s="146" t="s">
        <v>495</v>
      </c>
      <c r="D36" s="147" t="s">
        <v>165</v>
      </c>
      <c r="E36" s="148">
        <v>5</v>
      </c>
      <c r="F36" s="991"/>
      <c r="G36" s="110">
        <f>E36*F36</f>
        <v>0</v>
      </c>
    </row>
    <row r="37" spans="2:8" ht="38.25">
      <c r="B37" s="93" t="s">
        <v>496</v>
      </c>
      <c r="C37" s="107" t="s">
        <v>497</v>
      </c>
      <c r="D37" s="147" t="s">
        <v>165</v>
      </c>
      <c r="E37" s="148">
        <v>2</v>
      </c>
      <c r="F37" s="991"/>
      <c r="G37" s="110">
        <f>E37*F37</f>
        <v>0</v>
      </c>
    </row>
    <row r="38" spans="2:8" ht="38.25">
      <c r="B38" s="93" t="s">
        <v>498</v>
      </c>
      <c r="C38" s="107" t="s">
        <v>499</v>
      </c>
      <c r="D38" s="95"/>
      <c r="E38" s="108"/>
      <c r="F38" s="109"/>
      <c r="G38" s="110">
        <f>+ROUND((SUM(G25:G37)*0.1),-1)</f>
        <v>0</v>
      </c>
    </row>
    <row r="39" spans="2:8">
      <c r="B39" s="93"/>
      <c r="C39" s="111" t="s">
        <v>500</v>
      </c>
      <c r="D39" s="95"/>
      <c r="E39" s="108"/>
      <c r="F39" s="109"/>
      <c r="G39" s="112">
        <f>SUM(G25:G38)</f>
        <v>0</v>
      </c>
    </row>
    <row r="40" spans="2:8">
      <c r="B40" s="142" t="s">
        <v>56</v>
      </c>
      <c r="C40" s="111" t="s">
        <v>501</v>
      </c>
      <c r="D40" s="95"/>
      <c r="E40" s="96"/>
      <c r="F40" s="989"/>
      <c r="G40" s="94"/>
    </row>
    <row r="41" spans="2:8">
      <c r="B41" s="142"/>
      <c r="C41" s="111" t="s">
        <v>502</v>
      </c>
      <c r="D41" s="95"/>
      <c r="E41" s="96"/>
      <c r="F41" s="989"/>
      <c r="G41" s="94"/>
    </row>
    <row r="42" spans="2:8">
      <c r="B42" s="142" t="s">
        <v>57</v>
      </c>
      <c r="C42" s="111" t="s">
        <v>460</v>
      </c>
      <c r="D42" s="95"/>
      <c r="E42" s="108"/>
      <c r="F42" s="109"/>
      <c r="G42" s="110"/>
      <c r="H42" s="150"/>
    </row>
    <row r="43" spans="2:8">
      <c r="B43" s="93" t="s">
        <v>25</v>
      </c>
      <c r="C43" s="107" t="s">
        <v>503</v>
      </c>
      <c r="D43" s="95"/>
      <c r="E43" s="108"/>
      <c r="F43" s="109"/>
      <c r="G43" s="110"/>
      <c r="H43" s="85"/>
    </row>
    <row r="44" spans="2:8" ht="38.25">
      <c r="B44" s="93" t="s">
        <v>504</v>
      </c>
      <c r="C44" s="107" t="s">
        <v>505</v>
      </c>
      <c r="D44" s="95" t="s">
        <v>126</v>
      </c>
      <c r="E44" s="108">
        <v>116</v>
      </c>
      <c r="F44" s="109"/>
      <c r="G44" s="110">
        <f t="shared" ref="G44:G47" si="1">+ROUND((E44*F44),2)</f>
        <v>0</v>
      </c>
      <c r="H44" s="85"/>
    </row>
    <row r="45" spans="2:8" ht="42.75" customHeight="1">
      <c r="B45" s="93" t="s">
        <v>506</v>
      </c>
      <c r="C45" s="107" t="s">
        <v>507</v>
      </c>
      <c r="D45" s="95" t="s">
        <v>101</v>
      </c>
      <c r="E45" s="108">
        <v>1</v>
      </c>
      <c r="F45" s="109"/>
      <c r="G45" s="110">
        <f t="shared" si="1"/>
        <v>0</v>
      </c>
      <c r="H45" s="85"/>
    </row>
    <row r="46" spans="2:8" ht="25.5">
      <c r="B46" s="93" t="s">
        <v>508</v>
      </c>
      <c r="C46" s="107" t="s">
        <v>509</v>
      </c>
      <c r="D46" s="95" t="s">
        <v>126</v>
      </c>
      <c r="E46" s="108">
        <v>22</v>
      </c>
      <c r="F46" s="109"/>
      <c r="G46" s="110">
        <f t="shared" si="1"/>
        <v>0</v>
      </c>
      <c r="H46" s="85"/>
    </row>
    <row r="47" spans="2:8" ht="63.75">
      <c r="B47" s="93" t="s">
        <v>510</v>
      </c>
      <c r="C47" s="107" t="s">
        <v>511</v>
      </c>
      <c r="D47" s="95" t="s">
        <v>101</v>
      </c>
      <c r="E47" s="108">
        <v>1</v>
      </c>
      <c r="F47" s="109"/>
      <c r="G47" s="110">
        <f t="shared" si="1"/>
        <v>0</v>
      </c>
      <c r="H47" s="85"/>
    </row>
    <row r="48" spans="2:8">
      <c r="B48" s="93" t="s">
        <v>27</v>
      </c>
      <c r="C48" s="107" t="s">
        <v>512</v>
      </c>
      <c r="D48" s="95"/>
      <c r="E48" s="108"/>
      <c r="F48" s="109"/>
      <c r="G48" s="110"/>
      <c r="H48" s="85"/>
    </row>
    <row r="49" spans="2:8" ht="45" customHeight="1">
      <c r="B49" s="93"/>
      <c r="C49" s="107" t="s">
        <v>513</v>
      </c>
      <c r="D49" s="95"/>
      <c r="E49" s="108"/>
      <c r="F49" s="109"/>
      <c r="G49" s="110"/>
      <c r="H49" s="85"/>
    </row>
    <row r="50" spans="2:8" ht="66.75" customHeight="1">
      <c r="B50" s="93" t="s">
        <v>514</v>
      </c>
      <c r="C50" s="107" t="s">
        <v>515</v>
      </c>
      <c r="D50" s="95" t="s">
        <v>101</v>
      </c>
      <c r="E50" s="108">
        <v>10</v>
      </c>
      <c r="F50" s="109"/>
      <c r="G50" s="110">
        <f t="shared" ref="G50" si="2">+ROUND((E50*F50),2)</f>
        <v>0</v>
      </c>
      <c r="H50" s="85"/>
    </row>
    <row r="51" spans="2:8">
      <c r="B51" s="93"/>
      <c r="C51" s="107" t="s">
        <v>516</v>
      </c>
      <c r="D51" s="95"/>
      <c r="E51" s="108"/>
      <c r="F51" s="109"/>
      <c r="G51" s="110"/>
      <c r="H51" s="85"/>
    </row>
    <row r="52" spans="2:8" ht="25.5">
      <c r="B52" s="93"/>
      <c r="C52" s="107" t="s">
        <v>517</v>
      </c>
      <c r="D52" s="95"/>
      <c r="E52" s="108"/>
      <c r="F52" s="109"/>
      <c r="G52" s="110"/>
      <c r="H52" s="85"/>
    </row>
    <row r="53" spans="2:8" ht="25.5">
      <c r="B53" s="93"/>
      <c r="C53" s="107" t="s">
        <v>518</v>
      </c>
      <c r="D53" s="95"/>
      <c r="E53" s="108"/>
      <c r="F53" s="109"/>
      <c r="G53" s="110"/>
      <c r="H53" s="85"/>
    </row>
    <row r="54" spans="2:8">
      <c r="B54" s="93" t="s">
        <v>519</v>
      </c>
      <c r="C54" s="107" t="s">
        <v>520</v>
      </c>
      <c r="D54" s="95"/>
      <c r="E54" s="108"/>
      <c r="F54" s="109"/>
      <c r="G54" s="110"/>
      <c r="H54" s="85"/>
    </row>
    <row r="55" spans="2:8" ht="199.5" customHeight="1">
      <c r="B55" s="93"/>
      <c r="C55" s="107" t="s">
        <v>521</v>
      </c>
      <c r="D55" s="95"/>
      <c r="E55" s="108"/>
      <c r="F55" s="109"/>
      <c r="G55" s="110"/>
      <c r="H55" s="85"/>
    </row>
    <row r="56" spans="2:8" ht="25.5">
      <c r="B56" s="93" t="s">
        <v>522</v>
      </c>
      <c r="C56" s="107" t="s">
        <v>523</v>
      </c>
      <c r="D56" s="95" t="s">
        <v>133</v>
      </c>
      <c r="E56" s="108">
        <v>5</v>
      </c>
      <c r="F56" s="109"/>
      <c r="G56" s="110">
        <f t="shared" ref="G56:G60" si="3">+ROUND((E56*F56),2)</f>
        <v>0</v>
      </c>
      <c r="H56" s="85"/>
    </row>
    <row r="57" spans="2:8" ht="38.25">
      <c r="B57" s="93" t="s">
        <v>524</v>
      </c>
      <c r="C57" s="107" t="s">
        <v>525</v>
      </c>
      <c r="D57" s="95" t="s">
        <v>133</v>
      </c>
      <c r="E57" s="108">
        <v>5</v>
      </c>
      <c r="F57" s="109"/>
      <c r="G57" s="110">
        <f t="shared" si="3"/>
        <v>0</v>
      </c>
      <c r="H57" s="85"/>
    </row>
    <row r="58" spans="2:8" ht="51">
      <c r="B58" s="93" t="s">
        <v>526</v>
      </c>
      <c r="C58" s="107" t="s">
        <v>527</v>
      </c>
      <c r="D58" s="95" t="s">
        <v>101</v>
      </c>
      <c r="E58" s="108">
        <v>30</v>
      </c>
      <c r="F58" s="109"/>
      <c r="G58" s="110">
        <f t="shared" si="3"/>
        <v>0</v>
      </c>
      <c r="H58" s="85"/>
    </row>
    <row r="59" spans="2:8" ht="25.5">
      <c r="B59" s="93" t="s">
        <v>528</v>
      </c>
      <c r="C59" s="107" t="s">
        <v>529</v>
      </c>
      <c r="D59" s="95" t="s">
        <v>101</v>
      </c>
      <c r="E59" s="108">
        <v>10</v>
      </c>
      <c r="F59" s="109"/>
      <c r="G59" s="110">
        <f t="shared" si="3"/>
        <v>0</v>
      </c>
      <c r="H59" s="85"/>
    </row>
    <row r="60" spans="2:8" ht="59.25" customHeight="1">
      <c r="B60" s="93" t="s">
        <v>530</v>
      </c>
      <c r="C60" s="107" t="s">
        <v>531</v>
      </c>
      <c r="D60" s="95" t="s">
        <v>101</v>
      </c>
      <c r="E60" s="108">
        <v>2</v>
      </c>
      <c r="F60" s="109"/>
      <c r="G60" s="110">
        <f t="shared" si="3"/>
        <v>0</v>
      </c>
      <c r="H60" s="85"/>
    </row>
    <row r="61" spans="2:8" ht="38.25">
      <c r="B61" s="93" t="s">
        <v>532</v>
      </c>
      <c r="C61" s="107" t="s">
        <v>499</v>
      </c>
      <c r="D61" s="95"/>
      <c r="E61" s="108"/>
      <c r="F61" s="109"/>
      <c r="G61" s="110">
        <f>+ROUND((SUM(G44:G60)*0.1),-1)</f>
        <v>0</v>
      </c>
      <c r="H61" s="85"/>
    </row>
    <row r="62" spans="2:8">
      <c r="B62" s="93"/>
      <c r="C62" s="111" t="s">
        <v>533</v>
      </c>
      <c r="D62" s="95"/>
      <c r="E62" s="108"/>
      <c r="F62" s="109"/>
      <c r="G62" s="112">
        <f>SUM(G44:G61)</f>
        <v>0</v>
      </c>
      <c r="H62" s="85"/>
    </row>
    <row r="63" spans="2:8">
      <c r="B63" s="142" t="s">
        <v>58</v>
      </c>
      <c r="C63" s="111" t="s">
        <v>14</v>
      </c>
      <c r="D63" s="151"/>
      <c r="E63" s="152"/>
      <c r="F63" s="153"/>
      <c r="G63" s="154"/>
    </row>
    <row r="64" spans="2:8">
      <c r="B64" s="93" t="s">
        <v>534</v>
      </c>
      <c r="C64" s="107" t="s">
        <v>16</v>
      </c>
      <c r="D64" s="95"/>
      <c r="E64" s="108"/>
      <c r="F64" s="109"/>
      <c r="G64" s="110"/>
    </row>
    <row r="65" spans="2:7" ht="51">
      <c r="B65" s="93" t="s">
        <v>535</v>
      </c>
      <c r="C65" s="107" t="s">
        <v>536</v>
      </c>
      <c r="D65" s="95" t="s">
        <v>99</v>
      </c>
      <c r="E65" s="108">
        <v>980</v>
      </c>
      <c r="F65" s="109"/>
      <c r="G65" s="110">
        <f t="shared" ref="G65:G76" si="4">+ROUND((E65*F65),2)</f>
        <v>0</v>
      </c>
    </row>
    <row r="66" spans="2:7" ht="25.5">
      <c r="B66" s="93" t="s">
        <v>537</v>
      </c>
      <c r="C66" s="107" t="s">
        <v>538</v>
      </c>
      <c r="D66" s="95" t="s">
        <v>133</v>
      </c>
      <c r="E66" s="108">
        <v>825.65100000000007</v>
      </c>
      <c r="F66" s="109"/>
      <c r="G66" s="110">
        <f t="shared" si="4"/>
        <v>0</v>
      </c>
    </row>
    <row r="67" spans="2:7" ht="38.25">
      <c r="B67" s="93" t="s">
        <v>539</v>
      </c>
      <c r="C67" s="107" t="s">
        <v>540</v>
      </c>
      <c r="D67" s="95" t="s">
        <v>133</v>
      </c>
      <c r="E67" s="108">
        <v>91.739000000000019</v>
      </c>
      <c r="F67" s="109"/>
      <c r="G67" s="110">
        <f t="shared" ref="G67" si="5">+E67*F67</f>
        <v>0</v>
      </c>
    </row>
    <row r="68" spans="2:7" ht="25.5">
      <c r="B68" s="93" t="s">
        <v>541</v>
      </c>
      <c r="C68" s="107" t="s">
        <v>542</v>
      </c>
      <c r="D68" s="95" t="s">
        <v>133</v>
      </c>
      <c r="E68" s="108">
        <v>9.1739000000000015</v>
      </c>
      <c r="F68" s="109"/>
      <c r="G68" s="110">
        <f t="shared" si="4"/>
        <v>0</v>
      </c>
    </row>
    <row r="69" spans="2:7" ht="25.5">
      <c r="B69" s="93" t="s">
        <v>543</v>
      </c>
      <c r="C69" s="107" t="s">
        <v>544</v>
      </c>
      <c r="D69" s="95" t="s">
        <v>165</v>
      </c>
      <c r="E69" s="108">
        <v>5</v>
      </c>
      <c r="F69" s="109"/>
      <c r="G69" s="110">
        <f t="shared" si="4"/>
        <v>0</v>
      </c>
    </row>
    <row r="70" spans="2:7">
      <c r="B70" s="93" t="s">
        <v>545</v>
      </c>
      <c r="C70" s="107" t="s">
        <v>546</v>
      </c>
      <c r="D70" s="95"/>
      <c r="E70" s="108"/>
      <c r="F70" s="109"/>
      <c r="G70" s="110"/>
    </row>
    <row r="71" spans="2:7" ht="25.5">
      <c r="B71" s="93" t="s">
        <v>547</v>
      </c>
      <c r="C71" s="107" t="s">
        <v>548</v>
      </c>
      <c r="D71" s="95" t="s">
        <v>99</v>
      </c>
      <c r="E71" s="108">
        <v>122.27250000000001</v>
      </c>
      <c r="F71" s="109"/>
      <c r="G71" s="110">
        <f t="shared" si="4"/>
        <v>0</v>
      </c>
    </row>
    <row r="72" spans="2:7" ht="76.5">
      <c r="B72" s="93" t="s">
        <v>549</v>
      </c>
      <c r="C72" s="107" t="s">
        <v>550</v>
      </c>
      <c r="D72" s="95" t="s">
        <v>133</v>
      </c>
      <c r="E72" s="108">
        <v>49.819999999999993</v>
      </c>
      <c r="F72" s="109"/>
      <c r="G72" s="110">
        <f t="shared" si="4"/>
        <v>0</v>
      </c>
    </row>
    <row r="73" spans="2:7" ht="63.75">
      <c r="B73" s="93" t="s">
        <v>551</v>
      </c>
      <c r="C73" s="107" t="s">
        <v>552</v>
      </c>
      <c r="D73" s="95" t="s">
        <v>133</v>
      </c>
      <c r="E73" s="108">
        <v>113.66999999999999</v>
      </c>
      <c r="F73" s="109"/>
      <c r="G73" s="110">
        <f t="shared" si="4"/>
        <v>0</v>
      </c>
    </row>
    <row r="74" spans="2:7" ht="57.75" customHeight="1">
      <c r="B74" s="93" t="s">
        <v>553</v>
      </c>
      <c r="C74" s="107" t="s">
        <v>554</v>
      </c>
      <c r="D74" s="95" t="s">
        <v>99</v>
      </c>
      <c r="E74" s="108">
        <v>349.35</v>
      </c>
      <c r="F74" s="109"/>
      <c r="G74" s="110">
        <f t="shared" si="4"/>
        <v>0</v>
      </c>
    </row>
    <row r="75" spans="2:7" ht="63.75">
      <c r="B75" s="93" t="s">
        <v>555</v>
      </c>
      <c r="C75" s="107" t="s">
        <v>556</v>
      </c>
      <c r="D75" s="95" t="s">
        <v>133</v>
      </c>
      <c r="E75" s="108">
        <v>380.12</v>
      </c>
      <c r="F75" s="109"/>
      <c r="G75" s="110">
        <f t="shared" si="4"/>
        <v>0</v>
      </c>
    </row>
    <row r="76" spans="2:7" ht="69" customHeight="1">
      <c r="B76" s="93" t="s">
        <v>557</v>
      </c>
      <c r="C76" s="107" t="s">
        <v>558</v>
      </c>
      <c r="D76" s="95" t="s">
        <v>133</v>
      </c>
      <c r="E76" s="108">
        <v>380.12</v>
      </c>
      <c r="F76" s="109"/>
      <c r="G76" s="110">
        <f t="shared" si="4"/>
        <v>0</v>
      </c>
    </row>
    <row r="77" spans="2:7">
      <c r="B77" s="93" t="s">
        <v>32</v>
      </c>
      <c r="C77" s="107" t="s">
        <v>559</v>
      </c>
      <c r="D77" s="95"/>
      <c r="E77" s="155"/>
      <c r="F77" s="109"/>
      <c r="G77" s="110"/>
    </row>
    <row r="78" spans="2:7" ht="25.5">
      <c r="B78" s="93" t="s">
        <v>560</v>
      </c>
      <c r="C78" s="107" t="s">
        <v>561</v>
      </c>
      <c r="D78" s="95" t="s">
        <v>133</v>
      </c>
      <c r="E78" s="155">
        <v>537.2700000000001</v>
      </c>
      <c r="F78" s="109"/>
      <c r="G78" s="110">
        <f t="shared" ref="G78:G79" si="6">+ROUND((E78*F78),2)</f>
        <v>0</v>
      </c>
    </row>
    <row r="79" spans="2:7" ht="25.5">
      <c r="B79" s="93" t="s">
        <v>562</v>
      </c>
      <c r="C79" s="107" t="s">
        <v>563</v>
      </c>
      <c r="D79" s="95" t="s">
        <v>133</v>
      </c>
      <c r="E79" s="155">
        <v>380.12</v>
      </c>
      <c r="F79" s="109"/>
      <c r="G79" s="110">
        <f t="shared" si="6"/>
        <v>0</v>
      </c>
    </row>
    <row r="80" spans="2:7" ht="38.25">
      <c r="B80" s="93" t="s">
        <v>564</v>
      </c>
      <c r="C80" s="107" t="s">
        <v>499</v>
      </c>
      <c r="D80" s="95"/>
      <c r="E80" s="155"/>
      <c r="F80" s="109"/>
      <c r="G80" s="110">
        <f>+ROUND((SUM(G65:G79)*0.1),-1)</f>
        <v>0</v>
      </c>
    </row>
    <row r="81" spans="2:7">
      <c r="B81" s="93"/>
      <c r="C81" s="111" t="s">
        <v>565</v>
      </c>
      <c r="D81" s="95"/>
      <c r="E81" s="155"/>
      <c r="F81" s="109"/>
      <c r="G81" s="112">
        <f>SUM(G65:G80)</f>
        <v>0</v>
      </c>
    </row>
    <row r="82" spans="2:7">
      <c r="B82" s="142" t="s">
        <v>59</v>
      </c>
      <c r="C82" s="111" t="s">
        <v>461</v>
      </c>
      <c r="D82" s="95"/>
      <c r="E82" s="108"/>
      <c r="F82" s="109"/>
      <c r="G82" s="110"/>
    </row>
    <row r="83" spans="2:7">
      <c r="B83" s="93" t="s">
        <v>566</v>
      </c>
      <c r="C83" s="107" t="s">
        <v>567</v>
      </c>
      <c r="D83" s="95"/>
      <c r="E83" s="108"/>
      <c r="F83" s="109"/>
      <c r="G83" s="110"/>
    </row>
    <row r="84" spans="2:7" ht="165.75">
      <c r="B84" s="93" t="s">
        <v>568</v>
      </c>
      <c r="C84" s="107" t="s">
        <v>569</v>
      </c>
      <c r="D84" s="95" t="s">
        <v>440</v>
      </c>
      <c r="E84" s="108">
        <v>116.45</v>
      </c>
      <c r="F84" s="109"/>
      <c r="G84" s="110">
        <f t="shared" ref="G84" si="7">+ROUND((E84*F84),2)</f>
        <v>0</v>
      </c>
    </row>
    <row r="85" spans="2:7">
      <c r="B85" s="93" t="s">
        <v>38</v>
      </c>
      <c r="C85" s="107" t="s">
        <v>35</v>
      </c>
      <c r="D85" s="95"/>
      <c r="E85" s="108"/>
      <c r="F85" s="109"/>
      <c r="G85" s="110"/>
    </row>
    <row r="86" spans="2:7" ht="93" customHeight="1">
      <c r="B86" s="93" t="s">
        <v>570</v>
      </c>
      <c r="C86" s="107" t="s">
        <v>571</v>
      </c>
      <c r="D86" s="95" t="s">
        <v>101</v>
      </c>
      <c r="E86" s="108">
        <v>2</v>
      </c>
      <c r="F86" s="109"/>
      <c r="G86" s="110">
        <f t="shared" ref="G86:G88" si="8">+ROUND((E86*F86),2)</f>
        <v>0</v>
      </c>
    </row>
    <row r="87" spans="2:7" ht="93" customHeight="1">
      <c r="B87" s="93" t="s">
        <v>572</v>
      </c>
      <c r="C87" s="107" t="s">
        <v>573</v>
      </c>
      <c r="D87" s="95" t="s">
        <v>101</v>
      </c>
      <c r="E87" s="108">
        <v>1</v>
      </c>
      <c r="F87" s="109"/>
      <c r="G87" s="110">
        <f t="shared" si="8"/>
        <v>0</v>
      </c>
    </row>
    <row r="88" spans="2:7" ht="118.5" customHeight="1">
      <c r="B88" s="93" t="s">
        <v>572</v>
      </c>
      <c r="C88" s="107" t="s">
        <v>574</v>
      </c>
      <c r="D88" s="95" t="s">
        <v>101</v>
      </c>
      <c r="E88" s="108">
        <v>1</v>
      </c>
      <c r="F88" s="109"/>
      <c r="G88" s="110">
        <f t="shared" si="8"/>
        <v>0</v>
      </c>
    </row>
    <row r="89" spans="2:7">
      <c r="B89" s="93" t="s">
        <v>40</v>
      </c>
      <c r="C89" s="107" t="s">
        <v>575</v>
      </c>
      <c r="D89" s="95"/>
      <c r="E89" s="108"/>
      <c r="F89" s="109"/>
      <c r="G89" s="110"/>
    </row>
    <row r="90" spans="2:7" ht="51">
      <c r="B90" s="93" t="s">
        <v>576</v>
      </c>
      <c r="C90" s="107" t="s">
        <v>577</v>
      </c>
      <c r="D90" s="95" t="s">
        <v>101</v>
      </c>
      <c r="E90" s="108">
        <v>1</v>
      </c>
      <c r="F90" s="109"/>
      <c r="G90" s="110">
        <f>+ROUND((E90*F90),2)</f>
        <v>0</v>
      </c>
    </row>
    <row r="91" spans="2:7" ht="16.5" customHeight="1">
      <c r="B91" s="93"/>
      <c r="C91" s="107" t="s">
        <v>578</v>
      </c>
      <c r="D91" s="95"/>
      <c r="E91" s="108"/>
      <c r="F91" s="109"/>
      <c r="G91" s="110"/>
    </row>
    <row r="92" spans="2:7" ht="56.25" customHeight="1">
      <c r="B92" s="93" t="s">
        <v>579</v>
      </c>
      <c r="C92" s="107" t="s">
        <v>580</v>
      </c>
      <c r="D92" s="95" t="s">
        <v>101</v>
      </c>
      <c r="E92" s="108">
        <v>3</v>
      </c>
      <c r="F92" s="109"/>
      <c r="G92" s="110">
        <f t="shared" ref="G92:G105" si="9">+ROUND((E92*F92),2)</f>
        <v>0</v>
      </c>
    </row>
    <row r="93" spans="2:7" ht="55.5" customHeight="1">
      <c r="B93" s="93" t="s">
        <v>581</v>
      </c>
      <c r="C93" s="107" t="s">
        <v>582</v>
      </c>
      <c r="D93" s="95" t="s">
        <v>101</v>
      </c>
      <c r="E93" s="108">
        <v>5</v>
      </c>
      <c r="F93" s="109"/>
      <c r="G93" s="110">
        <f t="shared" si="9"/>
        <v>0</v>
      </c>
    </row>
    <row r="94" spans="2:7" ht="55.5" customHeight="1">
      <c r="B94" s="93" t="s">
        <v>583</v>
      </c>
      <c r="C94" s="107" t="s">
        <v>584</v>
      </c>
      <c r="D94" s="95" t="s">
        <v>101</v>
      </c>
      <c r="E94" s="108">
        <v>3</v>
      </c>
      <c r="F94" s="109"/>
      <c r="G94" s="110">
        <f t="shared" si="9"/>
        <v>0</v>
      </c>
    </row>
    <row r="95" spans="2:7" ht="38.25">
      <c r="B95" s="93" t="s">
        <v>585</v>
      </c>
      <c r="C95" s="107" t="s">
        <v>586</v>
      </c>
      <c r="D95" s="95" t="s">
        <v>101</v>
      </c>
      <c r="E95" s="108">
        <v>1</v>
      </c>
      <c r="F95" s="109"/>
      <c r="G95" s="110">
        <f t="shared" si="9"/>
        <v>0</v>
      </c>
    </row>
    <row r="96" spans="2:7">
      <c r="B96" s="93" t="s">
        <v>587</v>
      </c>
      <c r="C96" s="107" t="s">
        <v>588</v>
      </c>
      <c r="D96" s="95"/>
      <c r="E96" s="108"/>
      <c r="F96" s="109"/>
      <c r="G96" s="110"/>
    </row>
    <row r="97" spans="2:7">
      <c r="B97" s="93" t="s">
        <v>589</v>
      </c>
      <c r="C97" s="107" t="s">
        <v>590</v>
      </c>
      <c r="D97" s="95" t="s">
        <v>440</v>
      </c>
      <c r="E97" s="108">
        <v>116.45</v>
      </c>
      <c r="F97" s="109"/>
      <c r="G97" s="110">
        <f t="shared" si="9"/>
        <v>0</v>
      </c>
    </row>
    <row r="98" spans="2:7" ht="38.25">
      <c r="B98" s="93" t="s">
        <v>591</v>
      </c>
      <c r="C98" s="107" t="s">
        <v>592</v>
      </c>
      <c r="D98" s="95" t="s">
        <v>440</v>
      </c>
      <c r="E98" s="108">
        <v>116.45</v>
      </c>
      <c r="F98" s="109"/>
      <c r="G98" s="110">
        <f t="shared" si="9"/>
        <v>0</v>
      </c>
    </row>
    <row r="99" spans="2:7" ht="51">
      <c r="B99" s="93" t="s">
        <v>593</v>
      </c>
      <c r="C99" s="107" t="s">
        <v>594</v>
      </c>
      <c r="D99" s="95" t="s">
        <v>440</v>
      </c>
      <c r="E99" s="108">
        <v>116.45</v>
      </c>
      <c r="F99" s="109"/>
      <c r="G99" s="110">
        <f t="shared" si="9"/>
        <v>0</v>
      </c>
    </row>
    <row r="100" spans="2:7">
      <c r="B100" s="93" t="s">
        <v>595</v>
      </c>
      <c r="C100" s="107" t="s">
        <v>596</v>
      </c>
      <c r="D100" s="95"/>
      <c r="E100" s="108"/>
      <c r="F100" s="109"/>
      <c r="G100" s="110"/>
    </row>
    <row r="101" spans="2:7" ht="25.5">
      <c r="B101" s="93" t="s">
        <v>597</v>
      </c>
      <c r="C101" s="107" t="s">
        <v>598</v>
      </c>
      <c r="D101" s="95" t="s">
        <v>101</v>
      </c>
      <c r="E101" s="108">
        <v>1</v>
      </c>
      <c r="F101" s="109"/>
      <c r="G101" s="110">
        <f t="shared" si="9"/>
        <v>0</v>
      </c>
    </row>
    <row r="102" spans="2:7" ht="29.25" customHeight="1">
      <c r="B102" s="93" t="s">
        <v>599</v>
      </c>
      <c r="C102" s="107" t="s">
        <v>600</v>
      </c>
      <c r="D102" s="95" t="s">
        <v>101</v>
      </c>
      <c r="E102" s="108">
        <v>1</v>
      </c>
      <c r="F102" s="109"/>
      <c r="G102" s="110">
        <f t="shared" si="9"/>
        <v>0</v>
      </c>
    </row>
    <row r="103" spans="2:7" ht="29.25" customHeight="1">
      <c r="B103" s="93" t="s">
        <v>601</v>
      </c>
      <c r="C103" s="107" t="s">
        <v>602</v>
      </c>
      <c r="D103" s="95" t="s">
        <v>101</v>
      </c>
      <c r="E103" s="108">
        <v>2</v>
      </c>
      <c r="F103" s="109"/>
      <c r="G103" s="110">
        <f t="shared" si="9"/>
        <v>0</v>
      </c>
    </row>
    <row r="104" spans="2:7" ht="25.5">
      <c r="B104" s="93" t="s">
        <v>603</v>
      </c>
      <c r="C104" s="107" t="s">
        <v>604</v>
      </c>
      <c r="D104" s="95" t="s">
        <v>101</v>
      </c>
      <c r="E104" s="108">
        <v>3</v>
      </c>
      <c r="F104" s="109"/>
      <c r="G104" s="110">
        <f t="shared" si="9"/>
        <v>0</v>
      </c>
    </row>
    <row r="105" spans="2:7" ht="38.25">
      <c r="B105" s="93" t="s">
        <v>605</v>
      </c>
      <c r="C105" s="107" t="s">
        <v>606</v>
      </c>
      <c r="D105" s="95" t="s">
        <v>101</v>
      </c>
      <c r="E105" s="108">
        <v>3</v>
      </c>
      <c r="F105" s="109"/>
      <c r="G105" s="110">
        <f t="shared" si="9"/>
        <v>0</v>
      </c>
    </row>
    <row r="106" spans="2:7" ht="38.25">
      <c r="B106" s="93" t="s">
        <v>607</v>
      </c>
      <c r="C106" s="107" t="s">
        <v>499</v>
      </c>
      <c r="D106" s="95"/>
      <c r="E106" s="108"/>
      <c r="F106" s="109"/>
      <c r="G106" s="110">
        <f>+ROUND((SUM(G84:G105)*0.1),-1)</f>
        <v>0</v>
      </c>
    </row>
    <row r="107" spans="2:7">
      <c r="B107" s="93"/>
      <c r="C107" s="111" t="s">
        <v>608</v>
      </c>
      <c r="D107" s="95"/>
      <c r="E107" s="108"/>
      <c r="F107" s="109"/>
      <c r="G107" s="112">
        <f>SUM(G84:G106)</f>
        <v>0</v>
      </c>
    </row>
    <row r="108" spans="2:7">
      <c r="B108" s="142" t="s">
        <v>60</v>
      </c>
      <c r="C108" s="111" t="s">
        <v>609</v>
      </c>
      <c r="D108" s="95"/>
      <c r="E108" s="108"/>
      <c r="F108" s="109"/>
      <c r="G108" s="110"/>
    </row>
    <row r="109" spans="2:7" ht="43.5" customHeight="1">
      <c r="B109" s="142"/>
      <c r="C109" s="1035" t="s">
        <v>610</v>
      </c>
      <c r="D109" s="1036"/>
      <c r="E109" s="1036"/>
      <c r="F109" s="1036"/>
      <c r="G109" s="1037"/>
    </row>
    <row r="110" spans="2:7" ht="290.25" customHeight="1">
      <c r="B110" s="93" t="s">
        <v>611</v>
      </c>
      <c r="C110" s="107" t="s">
        <v>612</v>
      </c>
      <c r="D110" s="81"/>
      <c r="E110" s="81"/>
    </row>
    <row r="111" spans="2:7" ht="15" customHeight="1">
      <c r="B111" s="93"/>
      <c r="C111" s="125" t="s">
        <v>613</v>
      </c>
      <c r="D111" s="95" t="s">
        <v>440</v>
      </c>
      <c r="E111" s="108">
        <v>25</v>
      </c>
      <c r="F111" s="109"/>
      <c r="G111" s="110">
        <f>+ROUND((E111*F111),2)</f>
        <v>0</v>
      </c>
    </row>
    <row r="112" spans="2:7" ht="15" customHeight="1">
      <c r="B112" s="93"/>
      <c r="C112" s="125" t="s">
        <v>614</v>
      </c>
      <c r="D112" s="95" t="s">
        <v>440</v>
      </c>
      <c r="E112" s="108">
        <v>40</v>
      </c>
      <c r="F112" s="109"/>
      <c r="G112" s="110">
        <f>+ROUND((E112*F112),2)</f>
        <v>0</v>
      </c>
    </row>
    <row r="113" spans="2:7" ht="71.25" customHeight="1">
      <c r="B113" s="93" t="s">
        <v>615</v>
      </c>
      <c r="C113" s="107" t="s">
        <v>616</v>
      </c>
      <c r="D113" s="95"/>
      <c r="E113" s="108"/>
      <c r="F113" s="109"/>
      <c r="G113" s="110"/>
    </row>
    <row r="114" spans="2:7" ht="15.75" customHeight="1">
      <c r="B114" s="93"/>
      <c r="C114" s="125" t="s">
        <v>613</v>
      </c>
      <c r="D114" s="95" t="s">
        <v>440</v>
      </c>
      <c r="E114" s="108">
        <v>15</v>
      </c>
      <c r="F114" s="109"/>
      <c r="G114" s="110">
        <f>+ROUND((E114*F114),2)</f>
        <v>0</v>
      </c>
    </row>
    <row r="115" spans="2:7" ht="13.5" customHeight="1">
      <c r="B115" s="93"/>
      <c r="C115" s="125" t="s">
        <v>617</v>
      </c>
      <c r="D115" s="95" t="s">
        <v>440</v>
      </c>
      <c r="E115" s="108">
        <v>15</v>
      </c>
      <c r="F115" s="109"/>
      <c r="G115" s="110">
        <f>+ROUND((E115*F115),2)</f>
        <v>0</v>
      </c>
    </row>
    <row r="116" spans="2:7" ht="84.75" customHeight="1">
      <c r="B116" s="93" t="s">
        <v>618</v>
      </c>
      <c r="C116" s="107" t="s">
        <v>619</v>
      </c>
      <c r="D116" s="95" t="s">
        <v>101</v>
      </c>
      <c r="E116" s="108">
        <v>1</v>
      </c>
      <c r="F116" s="109"/>
      <c r="G116" s="110">
        <f t="shared" ref="G116:G118" si="10">+ROUND((E116*F116),2)</f>
        <v>0</v>
      </c>
    </row>
    <row r="117" spans="2:7" ht="96.75" customHeight="1">
      <c r="B117" s="93" t="s">
        <v>620</v>
      </c>
      <c r="C117" s="107" t="s">
        <v>621</v>
      </c>
      <c r="D117" s="95" t="s">
        <v>101</v>
      </c>
      <c r="E117" s="108">
        <v>1</v>
      </c>
      <c r="F117" s="109"/>
      <c r="G117" s="110">
        <f t="shared" si="10"/>
        <v>0</v>
      </c>
    </row>
    <row r="118" spans="2:7" ht="94.5" customHeight="1">
      <c r="B118" s="93" t="s">
        <v>622</v>
      </c>
      <c r="C118" s="107" t="s">
        <v>623</v>
      </c>
      <c r="D118" s="95" t="s">
        <v>101</v>
      </c>
      <c r="E118" s="108">
        <v>1</v>
      </c>
      <c r="F118" s="109"/>
      <c r="G118" s="110">
        <f t="shared" si="10"/>
        <v>0</v>
      </c>
    </row>
    <row r="119" spans="2:7" ht="43.5" customHeight="1">
      <c r="B119" s="93" t="s">
        <v>624</v>
      </c>
      <c r="C119" s="107" t="s">
        <v>625</v>
      </c>
      <c r="D119" s="95" t="s">
        <v>101</v>
      </c>
      <c r="E119" s="108">
        <v>1</v>
      </c>
      <c r="F119" s="109"/>
      <c r="G119" s="110">
        <f>+ROUND((E119*F119),2)</f>
        <v>0</v>
      </c>
    </row>
    <row r="120" spans="2:7" ht="45.75" customHeight="1">
      <c r="B120" s="93" t="s">
        <v>626</v>
      </c>
      <c r="C120" s="102" t="s">
        <v>627</v>
      </c>
      <c r="D120" s="144" t="s">
        <v>477</v>
      </c>
      <c r="E120" s="110">
        <v>7</v>
      </c>
      <c r="F120" s="109"/>
      <c r="G120" s="110">
        <f>+ROUND((E120*F120),2)</f>
        <v>0</v>
      </c>
    </row>
    <row r="121" spans="2:7" ht="58.5" customHeight="1">
      <c r="B121" s="93" t="s">
        <v>628</v>
      </c>
      <c r="C121" s="102" t="s">
        <v>629</v>
      </c>
      <c r="D121" s="144" t="s">
        <v>440</v>
      </c>
      <c r="E121" s="110">
        <v>130</v>
      </c>
      <c r="F121" s="109"/>
      <c r="G121" s="110">
        <f t="shared" ref="G121" si="11">+ROUND((E121*F121),2)</f>
        <v>0</v>
      </c>
    </row>
    <row r="122" spans="2:7" ht="38.25">
      <c r="B122" s="93" t="s">
        <v>630</v>
      </c>
      <c r="C122" s="107" t="s">
        <v>499</v>
      </c>
      <c r="D122" s="95"/>
      <c r="E122" s="108"/>
      <c r="F122" s="109"/>
      <c r="G122" s="110">
        <f>+ROUND((SUM(G111:G121)*0.1),-1)</f>
        <v>0</v>
      </c>
    </row>
    <row r="123" spans="2:7">
      <c r="B123" s="93"/>
      <c r="C123" s="111" t="s">
        <v>631</v>
      </c>
      <c r="D123" s="95"/>
      <c r="E123" s="108"/>
      <c r="F123" s="109"/>
      <c r="G123" s="112">
        <f>SUM(G111:G122)</f>
        <v>0</v>
      </c>
    </row>
    <row r="124" spans="2:7">
      <c r="C124" s="116"/>
      <c r="E124" s="88"/>
      <c r="F124" s="117"/>
      <c r="G124" s="89"/>
    </row>
    <row r="125" spans="2:7">
      <c r="C125" s="116"/>
      <c r="E125" s="88"/>
      <c r="F125" s="117"/>
      <c r="G125" s="89"/>
    </row>
    <row r="126" spans="2:7">
      <c r="C126" s="116"/>
      <c r="E126" s="88"/>
      <c r="F126" s="117"/>
      <c r="G126" s="89"/>
    </row>
    <row r="127" spans="2:7">
      <c r="C127" s="116"/>
      <c r="D127" s="87"/>
      <c r="E127" s="118"/>
      <c r="F127" s="117"/>
      <c r="G127" s="89"/>
    </row>
    <row r="128" spans="2:7">
      <c r="C128" s="138"/>
      <c r="E128" s="88"/>
      <c r="F128" s="117"/>
      <c r="G128" s="89"/>
    </row>
    <row r="129" spans="2:7">
      <c r="C129" s="119"/>
      <c r="E129" s="88"/>
      <c r="F129" s="117"/>
      <c r="G129" s="89"/>
    </row>
    <row r="130" spans="2:7" ht="29.25" customHeight="1">
      <c r="B130" s="156"/>
      <c r="C130" s="1038"/>
      <c r="D130" s="1038"/>
      <c r="E130" s="1038"/>
      <c r="F130" s="1038"/>
      <c r="G130" s="1038"/>
    </row>
    <row r="131" spans="2:7">
      <c r="C131" s="157"/>
      <c r="D131" s="87"/>
      <c r="E131" s="89"/>
      <c r="F131" s="117"/>
      <c r="G131" s="89"/>
    </row>
    <row r="132" spans="2:7">
      <c r="C132" s="157"/>
      <c r="D132" s="87"/>
      <c r="E132" s="89"/>
      <c r="F132" s="117"/>
      <c r="G132" s="89"/>
    </row>
    <row r="133" spans="2:7">
      <c r="C133" s="157"/>
      <c r="D133" s="87"/>
      <c r="E133" s="89"/>
      <c r="F133" s="117"/>
      <c r="G133" s="89"/>
    </row>
    <row r="134" spans="2:7">
      <c r="C134" s="157"/>
      <c r="D134" s="87"/>
      <c r="E134" s="89"/>
      <c r="F134" s="117"/>
      <c r="G134" s="89"/>
    </row>
    <row r="135" spans="2:7">
      <c r="C135" s="157"/>
      <c r="D135" s="87"/>
      <c r="E135" s="89"/>
      <c r="F135" s="117"/>
      <c r="G135" s="89"/>
    </row>
    <row r="136" spans="2:7">
      <c r="C136" s="157"/>
      <c r="D136" s="87"/>
      <c r="E136" s="89"/>
      <c r="F136" s="117"/>
      <c r="G136" s="89"/>
    </row>
    <row r="137" spans="2:7">
      <c r="C137" s="157"/>
      <c r="D137" s="87"/>
      <c r="E137" s="89"/>
      <c r="F137" s="117"/>
      <c r="G137" s="89"/>
    </row>
    <row r="138" spans="2:7">
      <c r="C138" s="158"/>
      <c r="D138" s="87"/>
      <c r="E138" s="89"/>
      <c r="F138" s="117"/>
      <c r="G138" s="89"/>
    </row>
    <row r="139" spans="2:7">
      <c r="C139" s="158"/>
      <c r="D139" s="87"/>
      <c r="E139" s="89"/>
      <c r="F139" s="117"/>
      <c r="G139" s="89"/>
    </row>
    <row r="140" spans="2:7">
      <c r="C140" s="158"/>
      <c r="E140" s="81"/>
      <c r="F140" s="117"/>
      <c r="G140" s="89"/>
    </row>
    <row r="141" spans="2:7">
      <c r="C141" s="157"/>
      <c r="D141" s="87"/>
      <c r="E141" s="89"/>
      <c r="F141" s="117"/>
      <c r="G141" s="89"/>
    </row>
    <row r="142" spans="2:7">
      <c r="C142" s="157"/>
      <c r="D142" s="87"/>
      <c r="E142" s="89"/>
      <c r="F142" s="117"/>
      <c r="G142" s="89"/>
    </row>
    <row r="143" spans="2:7">
      <c r="C143" s="157"/>
      <c r="D143" s="87"/>
      <c r="E143" s="89"/>
      <c r="F143" s="117"/>
      <c r="G143" s="89"/>
    </row>
    <row r="144" spans="2:7">
      <c r="C144" s="157"/>
      <c r="D144" s="87"/>
      <c r="E144" s="89"/>
      <c r="F144" s="117"/>
      <c r="G144" s="89"/>
    </row>
    <row r="145" spans="3:6">
      <c r="C145" s="158"/>
      <c r="D145" s="87"/>
      <c r="E145" s="89"/>
      <c r="F145" s="117"/>
    </row>
  </sheetData>
  <sheetProtection algorithmName="SHA-512" hashValue="+EzaW7YSFNdj+1M3bMaUDUh9hYaojdkqenLpWU7FMVN9iIH9sJKFL1aRM+FZYt4lOo2qxZYJp0irSAL6igG2AA==" saltValue="r7xpWKhN1UUcfGbhkMn69A==" spinCount="100000" sheet="1" objects="1" scenarios="1"/>
  <mergeCells count="10">
    <mergeCell ref="C19:H19"/>
    <mergeCell ref="C20:H20"/>
    <mergeCell ref="C109:G109"/>
    <mergeCell ref="C130:G130"/>
    <mergeCell ref="C13:G13"/>
    <mergeCell ref="C14:G14"/>
    <mergeCell ref="C15:G15"/>
    <mergeCell ref="C16:G16"/>
    <mergeCell ref="C17:H17"/>
    <mergeCell ref="C18:H18"/>
  </mergeCells>
  <conditionalFormatting sqref="F30:F31">
    <cfRule type="cellIs" dxfId="51" priority="2" operator="equal">
      <formula>0</formula>
    </cfRule>
  </conditionalFormatting>
  <conditionalFormatting sqref="F35:F37">
    <cfRule type="cellIs" dxfId="50" priority="1" operator="equal">
      <formula>0</formula>
    </cfRule>
  </conditionalFormatting>
  <pageMargins left="0.98425196850393704" right="0.39370078740157483" top="0.78740157480314965" bottom="0.78740157480314965" header="0.47244094488188981" footer="0"/>
  <pageSetup paperSize="9" scale="91" fitToHeight="10" orientation="portrait" r:id="rId1"/>
  <headerFooter alignWithMargins="0">
    <oddFooter>&amp;L&amp;A&amp;R&amp;9Stran &amp;P/&amp;N</oddFooter>
  </headerFooter>
  <rowBreaks count="3" manualBreakCount="3">
    <brk id="21" min="1" max="6" man="1"/>
    <brk id="62" min="1" max="6" man="1"/>
    <brk id="81" min="1" max="6" man="1"/>
  </rowBreaks>
  <ignoredErrors>
    <ignoredError sqref="G67" formula="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B1:K47"/>
  <sheetViews>
    <sheetView view="pageBreakPreview" topLeftCell="A10" zoomScaleNormal="100" zoomScaleSheetLayoutView="100" workbookViewId="0">
      <selection activeCell="N31" sqref="N31"/>
    </sheetView>
  </sheetViews>
  <sheetFormatPr defaultRowHeight="12.75"/>
  <cols>
    <col min="1" max="1" width="2.88671875" style="669" customWidth="1"/>
    <col min="2" max="5" width="8.88671875" style="669"/>
    <col min="6" max="6" width="8.77734375" style="669" bestFit="1" customWidth="1"/>
    <col min="7" max="9" width="8.88671875" style="669"/>
    <col min="10" max="10" width="10.21875" style="669" customWidth="1"/>
    <col min="11" max="11" width="7.33203125" style="669" customWidth="1"/>
    <col min="12" max="16384" width="8.88671875" style="669"/>
  </cols>
  <sheetData>
    <row r="1" spans="2:11">
      <c r="F1" s="670"/>
      <c r="G1" s="670"/>
    </row>
    <row r="2" spans="2:11">
      <c r="F2" s="670"/>
      <c r="G2" s="670"/>
      <c r="H2" s="671"/>
    </row>
    <row r="3" spans="2:11">
      <c r="F3" s="670"/>
      <c r="G3" s="670"/>
      <c r="H3" s="671"/>
    </row>
    <row r="4" spans="2:11">
      <c r="F4" s="670"/>
      <c r="G4" s="670"/>
      <c r="H4" s="671"/>
    </row>
    <row r="5" spans="2:11" ht="47.25" customHeight="1">
      <c r="B5" s="672" t="s">
        <v>1133</v>
      </c>
      <c r="C5" s="673"/>
      <c r="D5" s="673"/>
      <c r="F5" s="1041" t="s">
        <v>1120</v>
      </c>
      <c r="G5" s="1041"/>
      <c r="H5" s="1041"/>
      <c r="I5" s="1041"/>
      <c r="J5" s="1041"/>
      <c r="K5" s="1041"/>
    </row>
    <row r="6" spans="2:11" ht="35.25" customHeight="1">
      <c r="B6" s="673"/>
      <c r="C6" s="673"/>
      <c r="D6" s="673"/>
      <c r="F6" s="1041"/>
      <c r="G6" s="1041"/>
      <c r="H6" s="1041"/>
      <c r="I6" s="1041"/>
      <c r="J6" s="1041"/>
      <c r="K6" s="1041"/>
    </row>
    <row r="7" spans="2:11" ht="18">
      <c r="B7" s="673"/>
      <c r="C7" s="673"/>
      <c r="D7" s="673"/>
      <c r="F7" s="674"/>
      <c r="G7" s="675"/>
      <c r="H7" s="676"/>
    </row>
    <row r="8" spans="2:11" ht="15.75">
      <c r="B8" s="673"/>
      <c r="C8" s="673"/>
      <c r="D8" s="673"/>
      <c r="F8" s="677"/>
      <c r="G8" s="678"/>
      <c r="H8" s="676"/>
    </row>
    <row r="9" spans="2:11" ht="15">
      <c r="B9" s="679"/>
      <c r="C9" s="679"/>
      <c r="D9" s="679"/>
      <c r="F9" s="675"/>
      <c r="G9" s="675"/>
      <c r="H9" s="680"/>
    </row>
    <row r="10" spans="2:11" ht="15">
      <c r="B10" s="679"/>
      <c r="C10" s="679"/>
      <c r="D10" s="679"/>
      <c r="F10" s="675"/>
      <c r="G10" s="675"/>
      <c r="H10" s="680"/>
    </row>
    <row r="11" spans="2:11" ht="15">
      <c r="B11" s="679"/>
      <c r="C11" s="679"/>
      <c r="D11" s="679"/>
      <c r="F11" s="675"/>
      <c r="G11" s="675"/>
      <c r="H11" s="680"/>
    </row>
    <row r="12" spans="2:11" ht="15">
      <c r="B12" s="679"/>
      <c r="C12" s="679"/>
      <c r="D12" s="679"/>
      <c r="F12" s="675"/>
      <c r="G12" s="675"/>
      <c r="H12" s="680"/>
    </row>
    <row r="13" spans="2:11" ht="15">
      <c r="B13" s="679"/>
      <c r="C13" s="679"/>
      <c r="D13" s="679"/>
      <c r="F13" s="675"/>
      <c r="G13" s="675"/>
      <c r="H13" s="680"/>
    </row>
    <row r="14" spans="2:11" ht="18">
      <c r="B14" s="681" t="s">
        <v>1134</v>
      </c>
      <c r="C14" s="679"/>
      <c r="D14" s="679"/>
      <c r="F14" s="682" t="s">
        <v>1135</v>
      </c>
      <c r="G14" s="675"/>
      <c r="H14" s="680"/>
    </row>
    <row r="15" spans="2:11" ht="18">
      <c r="B15" s="679"/>
      <c r="C15" s="679"/>
      <c r="D15" s="679"/>
      <c r="F15" s="682" t="s">
        <v>1136</v>
      </c>
      <c r="G15" s="675"/>
      <c r="H15" s="680"/>
    </row>
    <row r="16" spans="2:11" ht="18">
      <c r="B16" s="679"/>
      <c r="C16" s="679"/>
      <c r="D16" s="679"/>
      <c r="F16" s="682" t="s">
        <v>1118</v>
      </c>
      <c r="G16" s="675"/>
      <c r="H16" s="680"/>
    </row>
    <row r="17" spans="2:9" ht="18">
      <c r="B17" s="679"/>
      <c r="C17" s="679"/>
      <c r="D17" s="679"/>
      <c r="E17" s="683"/>
      <c r="F17" s="675"/>
      <c r="G17" s="675"/>
      <c r="H17" s="680"/>
    </row>
    <row r="18" spans="2:9" ht="16.5">
      <c r="B18" s="679"/>
      <c r="C18" s="679"/>
      <c r="D18" s="679"/>
      <c r="E18" s="684"/>
      <c r="F18" s="675"/>
      <c r="G18" s="675"/>
      <c r="H18" s="680"/>
    </row>
    <row r="19" spans="2:9" ht="19.5">
      <c r="B19" s="679"/>
      <c r="C19" s="679"/>
      <c r="D19" s="679"/>
      <c r="E19" s="685"/>
      <c r="F19" s="686"/>
      <c r="G19" s="687"/>
      <c r="H19" s="688"/>
      <c r="I19" s="689"/>
    </row>
    <row r="20" spans="2:9" ht="19.5">
      <c r="B20" s="679"/>
      <c r="C20" s="679"/>
      <c r="D20" s="679"/>
      <c r="E20" s="685"/>
      <c r="F20" s="686"/>
      <c r="G20" s="687"/>
      <c r="H20" s="688"/>
      <c r="I20" s="689"/>
    </row>
    <row r="21" spans="2:9" ht="18">
      <c r="B21" s="679"/>
      <c r="D21" s="679"/>
      <c r="E21" s="683"/>
      <c r="F21" s="686"/>
      <c r="G21" s="687"/>
      <c r="H21" s="688"/>
      <c r="I21" s="689"/>
    </row>
    <row r="22" spans="2:9" ht="18">
      <c r="B22" s="679"/>
      <c r="D22" s="679"/>
      <c r="E22" s="683"/>
      <c r="F22" s="675"/>
      <c r="G22" s="675"/>
      <c r="H22" s="680"/>
    </row>
    <row r="23" spans="2:9" ht="15">
      <c r="B23" s="679"/>
      <c r="D23" s="679"/>
      <c r="E23" s="679"/>
      <c r="F23" s="675"/>
      <c r="G23" s="675"/>
      <c r="H23" s="680"/>
    </row>
    <row r="24" spans="2:9" ht="15">
      <c r="B24" s="679"/>
      <c r="C24" s="679"/>
      <c r="D24" s="679"/>
      <c r="E24" s="679"/>
      <c r="F24" s="675"/>
      <c r="G24" s="675"/>
      <c r="H24" s="680"/>
    </row>
    <row r="25" spans="2:9" ht="15">
      <c r="B25" s="679"/>
      <c r="C25" s="679"/>
      <c r="D25" s="679"/>
      <c r="E25" s="679"/>
      <c r="F25" s="675"/>
      <c r="G25" s="675"/>
      <c r="H25" s="680"/>
    </row>
    <row r="26" spans="2:9" ht="15">
      <c r="B26" s="679"/>
      <c r="C26" s="679"/>
      <c r="D26" s="679"/>
      <c r="E26" s="679"/>
      <c r="F26" s="675"/>
      <c r="G26" s="675"/>
      <c r="H26" s="680"/>
    </row>
    <row r="27" spans="2:9" ht="15">
      <c r="B27" s="679"/>
      <c r="C27" s="679"/>
      <c r="D27" s="679"/>
      <c r="E27" s="679"/>
      <c r="F27" s="675"/>
      <c r="G27" s="675"/>
      <c r="H27" s="680"/>
    </row>
    <row r="28" spans="2:9" ht="15">
      <c r="B28" s="679"/>
      <c r="C28" s="679"/>
      <c r="D28" s="679"/>
      <c r="E28" s="679"/>
      <c r="F28" s="675"/>
      <c r="G28" s="675"/>
      <c r="H28" s="680"/>
    </row>
    <row r="29" spans="2:9" ht="15">
      <c r="B29" s="679"/>
      <c r="C29" s="679"/>
      <c r="D29" s="679"/>
      <c r="E29" s="679"/>
      <c r="F29" s="675"/>
      <c r="G29" s="675"/>
      <c r="H29" s="680"/>
    </row>
    <row r="30" spans="2:9" ht="15">
      <c r="B30" s="679"/>
      <c r="C30" s="679"/>
      <c r="D30" s="679"/>
      <c r="E30" s="679"/>
      <c r="F30" s="675"/>
      <c r="G30" s="675"/>
      <c r="H30" s="680"/>
    </row>
    <row r="31" spans="2:9" ht="15">
      <c r="B31" s="679"/>
      <c r="C31" s="679"/>
      <c r="D31" s="679"/>
      <c r="E31" s="679"/>
      <c r="F31" s="675"/>
      <c r="G31" s="675"/>
      <c r="H31" s="680"/>
    </row>
    <row r="32" spans="2:9" ht="15">
      <c r="B32" s="679" t="s">
        <v>1137</v>
      </c>
      <c r="C32" s="679"/>
      <c r="D32" s="679"/>
      <c r="E32" s="679"/>
      <c r="F32" s="675" t="s">
        <v>1138</v>
      </c>
      <c r="G32" s="675"/>
      <c r="H32" s="680"/>
    </row>
    <row r="33" spans="2:8" ht="15">
      <c r="B33" s="679"/>
      <c r="C33" s="679"/>
      <c r="D33" s="679"/>
      <c r="E33" s="679"/>
      <c r="F33" s="675"/>
      <c r="G33" s="675"/>
      <c r="H33" s="680"/>
    </row>
    <row r="34" spans="2:8" ht="15">
      <c r="B34" s="679"/>
      <c r="C34" s="679"/>
      <c r="D34" s="679"/>
      <c r="E34" s="679"/>
      <c r="F34" s="675"/>
      <c r="G34" s="675"/>
      <c r="H34" s="680"/>
    </row>
    <row r="35" spans="2:8" ht="15">
      <c r="B35" s="679"/>
      <c r="C35" s="679"/>
      <c r="D35" s="679"/>
      <c r="E35" s="679"/>
      <c r="F35" s="675"/>
      <c r="G35" s="675"/>
      <c r="H35" s="680"/>
    </row>
    <row r="36" spans="2:8" ht="15">
      <c r="B36" s="679" t="s">
        <v>1139</v>
      </c>
      <c r="C36" s="679"/>
      <c r="D36" s="679"/>
      <c r="E36" s="679"/>
      <c r="F36" s="675" t="s">
        <v>1140</v>
      </c>
      <c r="G36" s="675"/>
      <c r="H36" s="680"/>
    </row>
    <row r="37" spans="2:8" ht="15">
      <c r="B37" s="679" t="s">
        <v>1141</v>
      </c>
      <c r="C37" s="679"/>
      <c r="D37" s="679"/>
      <c r="F37" s="690" t="s">
        <v>1142</v>
      </c>
      <c r="G37" s="675"/>
      <c r="H37" s="680"/>
    </row>
    <row r="38" spans="2:8" ht="15">
      <c r="B38" s="679"/>
      <c r="C38" s="679"/>
      <c r="D38" s="679"/>
      <c r="E38" s="679"/>
      <c r="F38" s="675"/>
      <c r="G38" s="675"/>
      <c r="H38" s="680"/>
    </row>
    <row r="39" spans="2:8" ht="15">
      <c r="B39" s="679"/>
      <c r="C39" s="679"/>
      <c r="D39" s="679"/>
      <c r="E39" s="679"/>
      <c r="F39" s="675"/>
      <c r="G39" s="675"/>
      <c r="H39" s="680"/>
    </row>
    <row r="40" spans="2:8" ht="15">
      <c r="B40" s="679"/>
      <c r="C40" s="679"/>
      <c r="D40" s="679"/>
      <c r="E40" s="679"/>
      <c r="F40" s="675"/>
      <c r="G40" s="675"/>
      <c r="H40" s="680"/>
    </row>
    <row r="41" spans="2:8" ht="15">
      <c r="B41" s="679"/>
      <c r="C41" s="679"/>
      <c r="D41" s="679"/>
      <c r="E41" s="679"/>
      <c r="F41" s="675"/>
      <c r="G41" s="675"/>
      <c r="H41" s="680"/>
    </row>
    <row r="42" spans="2:8" ht="15">
      <c r="B42" s="679"/>
      <c r="C42" s="679"/>
      <c r="D42" s="679"/>
      <c r="E42" s="679"/>
      <c r="F42" s="675"/>
      <c r="G42" s="675"/>
      <c r="H42" s="680"/>
    </row>
    <row r="43" spans="2:8" ht="15">
      <c r="B43" s="679"/>
      <c r="C43" s="679"/>
      <c r="D43" s="679"/>
      <c r="E43" s="679"/>
      <c r="F43" s="675"/>
      <c r="G43" s="675"/>
      <c r="H43" s="680"/>
    </row>
    <row r="44" spans="2:8" ht="15">
      <c r="B44" s="679" t="s">
        <v>1143</v>
      </c>
      <c r="C44" s="679"/>
      <c r="D44" s="679"/>
      <c r="F44" s="691" t="s">
        <v>1128</v>
      </c>
      <c r="G44" s="675"/>
      <c r="H44" s="680"/>
    </row>
    <row r="45" spans="2:8">
      <c r="H45" s="671"/>
    </row>
    <row r="46" spans="2:8">
      <c r="H46" s="671"/>
    </row>
    <row r="47" spans="2:8">
      <c r="H47" s="671"/>
    </row>
  </sheetData>
  <mergeCells count="1">
    <mergeCell ref="F5:K6"/>
  </mergeCells>
  <printOptions horizontalCentered="1" verticalCentered="1"/>
  <pageMargins left="0.70866141732283472" right="0.70866141732283472" top="0.74803149606299213" bottom="0.74803149606299213" header="0.31496062992125984" footer="0.31496062992125984"/>
  <pageSetup paperSize="9" scale="85" orientation="portrait" r:id="rId1"/>
  <headerFooter>
    <oddHeader>&amp;F</oddHeader>
    <oddFooter>&amp;R&amp;9&amp;P/&amp;N</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B1:I40"/>
  <sheetViews>
    <sheetView view="pageBreakPreview" zoomScaleNormal="100" zoomScaleSheetLayoutView="100" workbookViewId="0">
      <selection activeCell="N31" sqref="N31"/>
    </sheetView>
  </sheetViews>
  <sheetFormatPr defaultRowHeight="15"/>
  <cols>
    <col min="1" max="1" width="4.33203125" style="693" customWidth="1"/>
    <col min="2" max="2" width="19.5546875" style="695" customWidth="1"/>
    <col min="3" max="8" width="8.88671875" style="693"/>
    <col min="9" max="9" width="11.5546875" style="693" customWidth="1"/>
    <col min="10" max="10" width="1.5546875" style="693" customWidth="1"/>
    <col min="11" max="16384" width="8.88671875" style="693"/>
  </cols>
  <sheetData>
    <row r="1" spans="2:9" ht="16.5">
      <c r="B1" s="692" t="s">
        <v>1144</v>
      </c>
    </row>
    <row r="2" spans="2:9" ht="8.25" customHeight="1">
      <c r="B2" s="694"/>
    </row>
    <row r="3" spans="2:9" ht="38.25" customHeight="1">
      <c r="B3" s="1044" t="s">
        <v>1145</v>
      </c>
      <c r="C3" s="1045"/>
      <c r="D3" s="1045"/>
      <c r="E3" s="1045"/>
      <c r="F3" s="1045"/>
      <c r="G3" s="1045"/>
      <c r="H3" s="1045"/>
      <c r="I3" s="1045"/>
    </row>
    <row r="4" spans="2:9" ht="10.5" customHeight="1"/>
    <row r="5" spans="2:9" ht="15.75">
      <c r="B5" s="696" t="s">
        <v>1146</v>
      </c>
    </row>
    <row r="6" spans="2:9" ht="26.25" customHeight="1">
      <c r="B6" s="1046" t="s">
        <v>1147</v>
      </c>
      <c r="C6" s="1047"/>
      <c r="D6" s="1047"/>
      <c r="E6" s="1047"/>
      <c r="F6" s="1047"/>
      <c r="G6" s="1047"/>
      <c r="H6" s="1047"/>
      <c r="I6" s="1047"/>
    </row>
    <row r="7" spans="2:9" ht="15" customHeight="1">
      <c r="B7" s="1048" t="s">
        <v>1148</v>
      </c>
      <c r="C7" s="1047"/>
      <c r="D7" s="1047"/>
      <c r="E7" s="1047"/>
      <c r="F7" s="1047"/>
      <c r="G7" s="1047"/>
      <c r="H7" s="1047"/>
      <c r="I7" s="1047"/>
    </row>
    <row r="8" spans="2:9" ht="25.5" customHeight="1">
      <c r="B8" s="1048" t="s">
        <v>1149</v>
      </c>
      <c r="C8" s="1049"/>
      <c r="D8" s="1049"/>
      <c r="E8" s="1049"/>
      <c r="F8" s="1049"/>
      <c r="G8" s="1049"/>
      <c r="H8" s="1049"/>
      <c r="I8" s="1049"/>
    </row>
    <row r="9" spans="2:9" ht="34.5" customHeight="1">
      <c r="B9" s="1050" t="s">
        <v>1150</v>
      </c>
      <c r="C9" s="1051"/>
      <c r="D9" s="1051"/>
      <c r="E9" s="1051"/>
      <c r="F9" s="1051"/>
      <c r="G9" s="1051"/>
      <c r="H9" s="1051"/>
      <c r="I9" s="1051"/>
    </row>
    <row r="10" spans="2:9" ht="24" customHeight="1">
      <c r="B10" s="1052" t="s">
        <v>1151</v>
      </c>
      <c r="C10" s="1051"/>
      <c r="D10" s="1051"/>
      <c r="E10" s="1051"/>
      <c r="F10" s="1051"/>
      <c r="G10" s="1051"/>
      <c r="H10" s="1051"/>
      <c r="I10" s="1051"/>
    </row>
    <row r="11" spans="2:9" ht="24" customHeight="1">
      <c r="B11" s="1052" t="s">
        <v>1152</v>
      </c>
      <c r="C11" s="1051"/>
      <c r="D11" s="1051"/>
      <c r="E11" s="1051"/>
      <c r="F11" s="1051"/>
      <c r="G11" s="1051"/>
      <c r="H11" s="1051"/>
      <c r="I11" s="1051"/>
    </row>
    <row r="12" spans="2:9" ht="24" customHeight="1">
      <c r="B12" s="1052" t="s">
        <v>1153</v>
      </c>
      <c r="C12" s="1051"/>
      <c r="D12" s="1051"/>
      <c r="E12" s="1051"/>
      <c r="F12" s="1051"/>
      <c r="G12" s="1051"/>
      <c r="H12" s="1051"/>
      <c r="I12" s="1051"/>
    </row>
    <row r="13" spans="2:9" ht="26.25" customHeight="1">
      <c r="B13" s="1052" t="s">
        <v>1154</v>
      </c>
      <c r="C13" s="1051"/>
      <c r="D13" s="1051"/>
      <c r="E13" s="1051"/>
      <c r="F13" s="1051"/>
      <c r="G13" s="1051"/>
      <c r="H13" s="1051"/>
      <c r="I13" s="1051"/>
    </row>
    <row r="14" spans="2:9">
      <c r="B14" s="699" t="s">
        <v>1155</v>
      </c>
      <c r="C14" s="695"/>
      <c r="D14" s="695"/>
      <c r="E14" s="695"/>
      <c r="F14" s="695"/>
      <c r="G14" s="695"/>
      <c r="H14" s="695"/>
      <c r="I14" s="695"/>
    </row>
    <row r="15" spans="2:9" s="700" customFormat="1" ht="25.5" customHeight="1">
      <c r="B15" s="1050" t="s">
        <v>1156</v>
      </c>
      <c r="C15" s="1050"/>
      <c r="D15" s="1050"/>
      <c r="E15" s="1050"/>
      <c r="F15" s="1050"/>
      <c r="G15" s="1050"/>
      <c r="H15" s="1050"/>
      <c r="I15" s="1050"/>
    </row>
    <row r="16" spans="2:9" s="700" customFormat="1" ht="36.75" customHeight="1">
      <c r="B16" s="1050" t="s">
        <v>1157</v>
      </c>
      <c r="C16" s="1050"/>
      <c r="D16" s="1050"/>
      <c r="E16" s="1050"/>
      <c r="F16" s="1050"/>
      <c r="G16" s="1050"/>
      <c r="H16" s="1050"/>
      <c r="I16" s="1050"/>
    </row>
    <row r="17" spans="2:9" ht="12" customHeight="1">
      <c r="B17" s="1042" t="s">
        <v>1158</v>
      </c>
      <c r="C17" s="1043"/>
      <c r="D17" s="1043"/>
      <c r="E17" s="1043"/>
      <c r="F17" s="1043"/>
      <c r="G17" s="1043"/>
      <c r="H17" s="1043"/>
      <c r="I17" s="1043"/>
    </row>
    <row r="18" spans="2:9" ht="6.75" customHeight="1"/>
    <row r="19" spans="2:9" ht="15.75">
      <c r="B19" s="696" t="s">
        <v>1159</v>
      </c>
    </row>
    <row r="20" spans="2:9" ht="26.25" customHeight="1">
      <c r="B20" s="1052" t="s">
        <v>1160</v>
      </c>
      <c r="C20" s="1051"/>
      <c r="D20" s="1051"/>
      <c r="E20" s="1051"/>
      <c r="F20" s="1051"/>
      <c r="G20" s="1051"/>
      <c r="H20" s="1051"/>
      <c r="I20" s="1051"/>
    </row>
    <row r="21" spans="2:9" ht="26.25" customHeight="1">
      <c r="B21" s="1052" t="s">
        <v>1161</v>
      </c>
      <c r="C21" s="1051"/>
      <c r="D21" s="1051"/>
      <c r="E21" s="1051"/>
      <c r="F21" s="1051"/>
      <c r="G21" s="1051"/>
      <c r="H21" s="1051"/>
      <c r="I21" s="1051"/>
    </row>
    <row r="22" spans="2:9" ht="27" customHeight="1">
      <c r="B22" s="1054" t="s">
        <v>1162</v>
      </c>
      <c r="C22" s="1055"/>
      <c r="D22" s="1055"/>
      <c r="E22" s="1055"/>
      <c r="F22" s="1055"/>
      <c r="G22" s="1055"/>
      <c r="H22" s="1055"/>
      <c r="I22" s="1055"/>
    </row>
    <row r="23" spans="2:9" ht="47.25" customHeight="1">
      <c r="B23" s="1052" t="s">
        <v>1163</v>
      </c>
      <c r="C23" s="1051"/>
      <c r="D23" s="1051"/>
      <c r="E23" s="1051"/>
      <c r="F23" s="1051"/>
      <c r="G23" s="1051"/>
      <c r="H23" s="1051"/>
      <c r="I23" s="1051"/>
    </row>
    <row r="24" spans="2:9" ht="24" customHeight="1">
      <c r="B24" s="1052" t="s">
        <v>1164</v>
      </c>
      <c r="C24" s="1051"/>
      <c r="D24" s="1051"/>
      <c r="E24" s="1051"/>
      <c r="F24" s="1051"/>
      <c r="G24" s="1051"/>
      <c r="H24" s="1051"/>
      <c r="I24" s="1051"/>
    </row>
    <row r="25" spans="2:9" ht="34.5" customHeight="1">
      <c r="B25" s="1052" t="s">
        <v>1165</v>
      </c>
      <c r="C25" s="1051"/>
      <c r="D25" s="1051"/>
      <c r="E25" s="1051"/>
      <c r="F25" s="1051"/>
      <c r="G25" s="1051"/>
      <c r="H25" s="1051"/>
      <c r="I25" s="1051"/>
    </row>
    <row r="26" spans="2:9" ht="8.25" customHeight="1">
      <c r="B26" s="698"/>
      <c r="C26" s="697"/>
      <c r="D26" s="697"/>
      <c r="E26" s="697"/>
      <c r="F26" s="697"/>
      <c r="G26" s="697"/>
      <c r="H26" s="697"/>
      <c r="I26" s="697"/>
    </row>
    <row r="27" spans="2:9" s="700" customFormat="1" ht="12.75" customHeight="1">
      <c r="B27" s="1050" t="s">
        <v>1166</v>
      </c>
      <c r="C27" s="1050"/>
      <c r="D27" s="1050"/>
      <c r="E27" s="1050"/>
      <c r="F27" s="1050"/>
      <c r="G27" s="1050"/>
      <c r="H27" s="1050"/>
      <c r="I27" s="1050"/>
    </row>
    <row r="28" spans="2:9" ht="9" customHeight="1">
      <c r="B28" s="698"/>
      <c r="C28" s="697"/>
      <c r="D28" s="697"/>
      <c r="E28" s="697"/>
      <c r="F28" s="697"/>
      <c r="G28" s="697"/>
      <c r="H28" s="697"/>
      <c r="I28" s="697"/>
    </row>
    <row r="29" spans="2:9">
      <c r="B29" s="1052" t="s">
        <v>1167</v>
      </c>
      <c r="C29" s="1051"/>
      <c r="D29" s="1051"/>
      <c r="E29" s="1051"/>
      <c r="F29" s="1051"/>
      <c r="G29" s="1051"/>
      <c r="H29" s="1051"/>
      <c r="I29" s="1051"/>
    </row>
    <row r="30" spans="2:9">
      <c r="B30" s="1052" t="s">
        <v>1168</v>
      </c>
      <c r="C30" s="1051"/>
      <c r="D30" s="1051"/>
      <c r="E30" s="1051"/>
      <c r="F30" s="1051"/>
      <c r="G30" s="1051"/>
      <c r="H30" s="1051"/>
      <c r="I30" s="1051"/>
    </row>
    <row r="31" spans="2:9" ht="15.75" customHeight="1">
      <c r="B31" s="1052" t="s">
        <v>1169</v>
      </c>
      <c r="C31" s="1051"/>
      <c r="D31" s="1051"/>
      <c r="E31" s="1051"/>
      <c r="F31" s="1051"/>
      <c r="G31" s="1051"/>
      <c r="H31" s="1051"/>
      <c r="I31" s="1051"/>
    </row>
    <row r="32" spans="2:9" ht="24" customHeight="1">
      <c r="B32" s="1052" t="s">
        <v>1170</v>
      </c>
      <c r="C32" s="1051"/>
      <c r="D32" s="1051"/>
      <c r="E32" s="1051"/>
      <c r="F32" s="1051"/>
      <c r="G32" s="1051"/>
      <c r="H32" s="1051"/>
      <c r="I32" s="1051"/>
    </row>
    <row r="33" spans="2:9" ht="30" customHeight="1">
      <c r="B33" s="1052" t="s">
        <v>1171</v>
      </c>
      <c r="C33" s="1051"/>
      <c r="D33" s="1051"/>
      <c r="E33" s="1053"/>
      <c r="F33" s="1051"/>
      <c r="G33" s="1051"/>
      <c r="H33" s="1051"/>
      <c r="I33" s="1051"/>
    </row>
    <row r="34" spans="2:9" ht="21.75" customHeight="1">
      <c r="B34" s="1052" t="s">
        <v>1172</v>
      </c>
      <c r="C34" s="1051"/>
      <c r="D34" s="1051"/>
      <c r="E34" s="1051"/>
      <c r="F34" s="1051"/>
      <c r="G34" s="1051"/>
      <c r="H34" s="1051"/>
      <c r="I34" s="1051"/>
    </row>
    <row r="35" spans="2:9" ht="22.5" customHeight="1">
      <c r="B35" s="1052" t="s">
        <v>1173</v>
      </c>
      <c r="C35" s="1051"/>
      <c r="D35" s="1051"/>
      <c r="E35" s="1051"/>
      <c r="F35" s="1051"/>
      <c r="G35" s="1051"/>
      <c r="H35" s="1051"/>
      <c r="I35" s="1051"/>
    </row>
    <row r="36" spans="2:9" ht="12.75" customHeight="1">
      <c r="B36" s="1052" t="s">
        <v>1174</v>
      </c>
      <c r="C36" s="1051"/>
      <c r="D36" s="1051"/>
      <c r="E36" s="1051"/>
      <c r="F36" s="1051"/>
      <c r="G36" s="1051"/>
      <c r="H36" s="1051"/>
      <c r="I36" s="1051"/>
    </row>
    <row r="37" spans="2:9">
      <c r="B37" s="699" t="s">
        <v>1175</v>
      </c>
      <c r="C37" s="695"/>
      <c r="D37" s="695"/>
      <c r="E37" s="695"/>
      <c r="F37" s="695"/>
      <c r="G37" s="695"/>
      <c r="H37" s="695"/>
      <c r="I37" s="695"/>
    </row>
    <row r="38" spans="2:9">
      <c r="B38" s="699" t="s">
        <v>1176</v>
      </c>
      <c r="C38" s="695"/>
      <c r="D38" s="695"/>
      <c r="E38" s="695"/>
      <c r="F38" s="695"/>
      <c r="G38" s="695"/>
      <c r="H38" s="695"/>
      <c r="I38" s="695"/>
    </row>
    <row r="39" spans="2:9">
      <c r="B39" s="1052"/>
      <c r="C39" s="1051"/>
      <c r="D39" s="1051"/>
      <c r="E39" s="1051"/>
      <c r="F39" s="1051"/>
      <c r="G39" s="1051"/>
      <c r="H39" s="1051"/>
      <c r="I39" s="1051"/>
    </row>
    <row r="40" spans="2:9">
      <c r="B40" s="1052"/>
      <c r="C40" s="1051"/>
      <c r="D40" s="1051"/>
      <c r="E40" s="1051"/>
      <c r="F40" s="1051"/>
      <c r="G40" s="1051"/>
      <c r="H40" s="1051"/>
      <c r="I40" s="1051"/>
    </row>
  </sheetData>
  <mergeCells count="29">
    <mergeCell ref="B34:I34"/>
    <mergeCell ref="B35:I35"/>
    <mergeCell ref="B36:I36"/>
    <mergeCell ref="B39:I39"/>
    <mergeCell ref="B40:I40"/>
    <mergeCell ref="B33:I33"/>
    <mergeCell ref="B20:I20"/>
    <mergeCell ref="B21:I21"/>
    <mergeCell ref="B22:I22"/>
    <mergeCell ref="B23:I23"/>
    <mergeCell ref="B24:I24"/>
    <mergeCell ref="B25:I25"/>
    <mergeCell ref="B27:I27"/>
    <mergeCell ref="B29:I29"/>
    <mergeCell ref="B30:I30"/>
    <mergeCell ref="B31:I31"/>
    <mergeCell ref="B32:I32"/>
    <mergeCell ref="B17:I17"/>
    <mergeCell ref="B3:I3"/>
    <mergeCell ref="B6:I6"/>
    <mergeCell ref="B7:I7"/>
    <mergeCell ref="B8:I8"/>
    <mergeCell ref="B9:I9"/>
    <mergeCell ref="B10:I10"/>
    <mergeCell ref="B11:I11"/>
    <mergeCell ref="B12:I12"/>
    <mergeCell ref="B13:I13"/>
    <mergeCell ref="B15:I15"/>
    <mergeCell ref="B16:I16"/>
  </mergeCells>
  <printOptions horizontalCentered="1"/>
  <pageMargins left="0.70866141732283472" right="0.70866141732283472" top="0.74803149606299213" bottom="0.74803149606299213" header="0.31496062992125984" footer="0.31496062992125984"/>
  <pageSetup paperSize="9" scale="85" orientation="portrait" r:id="rId1"/>
  <headerFooter>
    <oddHeader>&amp;F</oddHeader>
    <oddFooter>&amp;R&amp;9&amp;P/&amp;N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F44"/>
  <sheetViews>
    <sheetView view="pageBreakPreview" zoomScaleNormal="100" zoomScaleSheetLayoutView="100" workbookViewId="0">
      <selection activeCell="N31" sqref="N31"/>
    </sheetView>
  </sheetViews>
  <sheetFormatPr defaultRowHeight="15"/>
  <cols>
    <col min="1" max="1" width="1.44140625" style="693" customWidth="1"/>
    <col min="2" max="2" width="22.5546875" style="693" customWidth="1"/>
    <col min="3" max="3" width="23.5546875" style="693" customWidth="1"/>
    <col min="4" max="4" width="19.77734375" style="693" customWidth="1"/>
    <col min="5" max="5" width="17.6640625" style="693" customWidth="1"/>
    <col min="6" max="6" width="10.88671875" style="693" customWidth="1"/>
    <col min="7" max="7" width="1.88671875" style="693" customWidth="1"/>
    <col min="8" max="16384" width="8.88671875" style="693"/>
  </cols>
  <sheetData>
    <row r="1" spans="1:6" ht="28.5" customHeight="1">
      <c r="A1" s="701"/>
      <c r="B1" s="1060" t="s">
        <v>1177</v>
      </c>
      <c r="C1" s="1060"/>
      <c r="D1" s="1060"/>
      <c r="E1" s="1060"/>
      <c r="F1" s="1060"/>
    </row>
    <row r="2" spans="1:6">
      <c r="A2" s="701"/>
      <c r="B2" s="702"/>
      <c r="C2" s="702"/>
      <c r="D2" s="702"/>
      <c r="E2" s="702"/>
      <c r="F2" s="702"/>
    </row>
    <row r="3" spans="1:6" ht="102.75" customHeight="1">
      <c r="A3" s="701"/>
      <c r="B3" s="1061" t="s">
        <v>1178</v>
      </c>
      <c r="C3" s="1062"/>
      <c r="D3" s="1062"/>
      <c r="E3" s="1062"/>
      <c r="F3" s="1062"/>
    </row>
    <row r="4" spans="1:6">
      <c r="A4" s="701"/>
      <c r="B4" s="702"/>
      <c r="C4" s="702"/>
      <c r="D4" s="702"/>
      <c r="E4" s="702"/>
      <c r="F4" s="702"/>
    </row>
    <row r="5" spans="1:6">
      <c r="A5" s="701"/>
      <c r="B5" s="1063" t="s">
        <v>1179</v>
      </c>
      <c r="C5" s="1063"/>
      <c r="D5" s="1063"/>
      <c r="E5" s="1064"/>
      <c r="F5" s="1064"/>
    </row>
    <row r="6" spans="1:6">
      <c r="A6" s="701"/>
      <c r="B6" s="1065" t="s">
        <v>1180</v>
      </c>
      <c r="C6" s="1065"/>
      <c r="D6" s="1065"/>
      <c r="E6" s="1064"/>
      <c r="F6" s="1064"/>
    </row>
    <row r="7" spans="1:6">
      <c r="A7" s="701"/>
      <c r="B7" s="1065" t="s">
        <v>1181</v>
      </c>
      <c r="C7" s="1065"/>
      <c r="D7" s="1065"/>
      <c r="E7" s="1064"/>
      <c r="F7" s="1064"/>
    </row>
    <row r="8" spans="1:6" ht="135.75" customHeight="1">
      <c r="A8" s="701"/>
      <c r="B8" s="1056" t="s">
        <v>1182</v>
      </c>
      <c r="C8" s="1057"/>
      <c r="D8" s="1057"/>
      <c r="E8" s="1058"/>
      <c r="F8" s="1059"/>
    </row>
    <row r="9" spans="1:6" ht="87.95" customHeight="1">
      <c r="A9" s="701"/>
      <c r="B9" s="1066" t="s">
        <v>1183</v>
      </c>
      <c r="C9" s="1067"/>
      <c r="D9" s="1067"/>
      <c r="E9" s="1067"/>
      <c r="F9" s="1068"/>
    </row>
    <row r="10" spans="1:6" ht="86.25" customHeight="1">
      <c r="A10" s="701"/>
      <c r="B10" s="1056" t="s">
        <v>1184</v>
      </c>
      <c r="C10" s="1057"/>
      <c r="D10" s="1057"/>
      <c r="E10" s="1058"/>
      <c r="F10" s="1059"/>
    </row>
    <row r="11" spans="1:6" ht="87.95" customHeight="1">
      <c r="A11" s="701"/>
      <c r="B11" s="1066" t="s">
        <v>1183</v>
      </c>
      <c r="C11" s="1067"/>
      <c r="D11" s="1067"/>
      <c r="E11" s="1067"/>
      <c r="F11" s="1068"/>
    </row>
    <row r="12" spans="1:6" ht="51.75" customHeight="1">
      <c r="A12" s="701"/>
      <c r="B12" s="1056" t="s">
        <v>1185</v>
      </c>
      <c r="C12" s="1057"/>
      <c r="D12" s="1057"/>
      <c r="E12" s="1058"/>
      <c r="F12" s="1059"/>
    </row>
    <row r="13" spans="1:6" ht="87.95" customHeight="1">
      <c r="A13" s="701"/>
      <c r="B13" s="1066" t="s">
        <v>1183</v>
      </c>
      <c r="C13" s="1067"/>
      <c r="D13" s="1067"/>
      <c r="E13" s="1067"/>
      <c r="F13" s="1068"/>
    </row>
    <row r="14" spans="1:6" ht="30" customHeight="1">
      <c r="A14" s="701"/>
      <c r="B14" s="1056" t="s">
        <v>1186</v>
      </c>
      <c r="C14" s="1057"/>
      <c r="D14" s="1057"/>
      <c r="E14" s="1058"/>
      <c r="F14" s="1059"/>
    </row>
    <row r="15" spans="1:6" ht="87.95" customHeight="1">
      <c r="A15" s="701"/>
      <c r="B15" s="1066" t="s">
        <v>1183</v>
      </c>
      <c r="C15" s="1067"/>
      <c r="D15" s="1067"/>
      <c r="E15" s="1067"/>
      <c r="F15" s="1068"/>
    </row>
    <row r="16" spans="1:6" ht="48" customHeight="1">
      <c r="A16" s="701"/>
      <c r="B16" s="1056" t="s">
        <v>1187</v>
      </c>
      <c r="C16" s="1057"/>
      <c r="D16" s="1057"/>
      <c r="E16" s="1058"/>
      <c r="F16" s="1059"/>
    </row>
    <row r="17" spans="1:6" ht="87.95" customHeight="1">
      <c r="A17" s="701"/>
      <c r="B17" s="1066" t="s">
        <v>1183</v>
      </c>
      <c r="C17" s="1067"/>
      <c r="D17" s="1067"/>
      <c r="E17" s="1067"/>
      <c r="F17" s="1068"/>
    </row>
    <row r="18" spans="1:6">
      <c r="A18" s="701"/>
      <c r="B18" s="1065" t="s">
        <v>1188</v>
      </c>
      <c r="C18" s="1065"/>
      <c r="D18" s="1065"/>
      <c r="E18" s="1064"/>
      <c r="F18" s="1064"/>
    </row>
    <row r="19" spans="1:6" ht="57.75" customHeight="1">
      <c r="A19" s="701"/>
      <c r="B19" s="1056" t="s">
        <v>1189</v>
      </c>
      <c r="C19" s="1057"/>
      <c r="D19" s="1057"/>
      <c r="E19" s="1058"/>
      <c r="F19" s="1059"/>
    </row>
    <row r="20" spans="1:6" ht="87.95" customHeight="1">
      <c r="A20" s="701"/>
      <c r="B20" s="1066" t="s">
        <v>1183</v>
      </c>
      <c r="C20" s="1067"/>
      <c r="D20" s="1067"/>
      <c r="E20" s="1067"/>
      <c r="F20" s="1068"/>
    </row>
    <row r="21" spans="1:6" ht="45.75" customHeight="1">
      <c r="A21" s="701"/>
      <c r="B21" s="1069" t="s">
        <v>1190</v>
      </c>
      <c r="C21" s="1070"/>
      <c r="D21" s="1070"/>
      <c r="E21" s="1070"/>
      <c r="F21" s="1071"/>
    </row>
    <row r="22" spans="1:6" ht="87.95" customHeight="1">
      <c r="A22" s="701"/>
      <c r="B22" s="1066" t="s">
        <v>1183</v>
      </c>
      <c r="C22" s="1067"/>
      <c r="D22" s="1067"/>
      <c r="E22" s="1067"/>
      <c r="F22" s="1068"/>
    </row>
    <row r="23" spans="1:6" ht="66.75" customHeight="1">
      <c r="A23" s="701"/>
      <c r="B23" s="1069" t="s">
        <v>1191</v>
      </c>
      <c r="C23" s="1070"/>
      <c r="D23" s="1070"/>
      <c r="E23" s="1070"/>
      <c r="F23" s="1071"/>
    </row>
    <row r="24" spans="1:6" ht="87.95" customHeight="1">
      <c r="A24" s="701"/>
      <c r="B24" s="1066" t="s">
        <v>1183</v>
      </c>
      <c r="C24" s="1067"/>
      <c r="D24" s="1067"/>
      <c r="E24" s="1067"/>
      <c r="F24" s="1068"/>
    </row>
    <row r="25" spans="1:6" ht="62.25" customHeight="1">
      <c r="A25" s="701"/>
      <c r="B25" s="1056" t="s">
        <v>1192</v>
      </c>
      <c r="C25" s="1057"/>
      <c r="D25" s="1057"/>
      <c r="E25" s="1058"/>
      <c r="F25" s="1059"/>
    </row>
    <row r="26" spans="1:6" ht="87.95" customHeight="1">
      <c r="A26" s="701"/>
      <c r="B26" s="1066" t="s">
        <v>1183</v>
      </c>
      <c r="C26" s="1067"/>
      <c r="D26" s="1067"/>
      <c r="E26" s="1067"/>
      <c r="F26" s="1068"/>
    </row>
    <row r="27" spans="1:6" ht="52.5" customHeight="1">
      <c r="A27" s="701"/>
      <c r="B27" s="1072" t="s">
        <v>1193</v>
      </c>
      <c r="C27" s="1073"/>
      <c r="D27" s="1073"/>
      <c r="E27" s="1073"/>
      <c r="F27" s="1074"/>
    </row>
    <row r="28" spans="1:6" ht="87.95" customHeight="1">
      <c r="A28" s="701"/>
      <c r="B28" s="1066" t="s">
        <v>1183</v>
      </c>
      <c r="C28" s="1067"/>
      <c r="D28" s="1067"/>
      <c r="E28" s="1067"/>
      <c r="F28" s="1068"/>
    </row>
    <row r="29" spans="1:6" ht="82.5" customHeight="1">
      <c r="A29" s="701"/>
      <c r="B29" s="1056" t="s">
        <v>1194</v>
      </c>
      <c r="C29" s="1057"/>
      <c r="D29" s="1057"/>
      <c r="E29" s="1058"/>
      <c r="F29" s="1059"/>
    </row>
    <row r="30" spans="1:6" ht="87.95" customHeight="1">
      <c r="A30" s="701"/>
      <c r="B30" s="1066" t="s">
        <v>1183</v>
      </c>
      <c r="C30" s="1067"/>
      <c r="D30" s="1067"/>
      <c r="E30" s="1067"/>
      <c r="F30" s="1068"/>
    </row>
    <row r="31" spans="1:6" ht="99" customHeight="1">
      <c r="A31" s="701"/>
      <c r="B31" s="1056" t="s">
        <v>1195</v>
      </c>
      <c r="C31" s="1057"/>
      <c r="D31" s="1057"/>
      <c r="E31" s="1058"/>
      <c r="F31" s="1059"/>
    </row>
    <row r="32" spans="1:6" ht="87.95" customHeight="1">
      <c r="A32" s="701"/>
      <c r="B32" s="1066" t="s">
        <v>1183</v>
      </c>
      <c r="C32" s="1067"/>
      <c r="D32" s="1067"/>
      <c r="E32" s="1067"/>
      <c r="F32" s="1068"/>
    </row>
    <row r="33" spans="1:6" ht="136.5" customHeight="1">
      <c r="A33" s="701"/>
      <c r="B33" s="1056" t="s">
        <v>1196</v>
      </c>
      <c r="C33" s="1057"/>
      <c r="D33" s="1057"/>
      <c r="E33" s="1058"/>
      <c r="F33" s="1059"/>
    </row>
    <row r="34" spans="1:6" ht="87.95" customHeight="1">
      <c r="A34" s="701"/>
      <c r="B34" s="1066" t="s">
        <v>1183</v>
      </c>
      <c r="C34" s="1067"/>
      <c r="D34" s="1067"/>
      <c r="E34" s="1067"/>
      <c r="F34" s="1068"/>
    </row>
    <row r="35" spans="1:6">
      <c r="A35" s="701"/>
      <c r="B35" s="1065" t="s">
        <v>1197</v>
      </c>
      <c r="C35" s="1065"/>
      <c r="D35" s="1065"/>
      <c r="E35" s="1064"/>
      <c r="F35" s="1064"/>
    </row>
    <row r="36" spans="1:6" ht="73.5" customHeight="1">
      <c r="A36" s="701"/>
      <c r="B36" s="1056" t="s">
        <v>1198</v>
      </c>
      <c r="C36" s="1057"/>
      <c r="D36" s="1057"/>
      <c r="E36" s="1058"/>
      <c r="F36" s="1059"/>
    </row>
    <row r="37" spans="1:6" ht="87.95" customHeight="1">
      <c r="A37" s="701"/>
      <c r="B37" s="1066" t="s">
        <v>1183</v>
      </c>
      <c r="C37" s="1067"/>
      <c r="D37" s="1067"/>
      <c r="E37" s="1067"/>
      <c r="F37" s="1068"/>
    </row>
    <row r="38" spans="1:6" ht="62.25" customHeight="1">
      <c r="A38" s="701"/>
      <c r="B38" s="1056" t="s">
        <v>1199</v>
      </c>
      <c r="C38" s="1057"/>
      <c r="D38" s="1057"/>
      <c r="E38" s="1058"/>
      <c r="F38" s="1059"/>
    </row>
    <row r="39" spans="1:6" ht="87.95" customHeight="1">
      <c r="A39" s="701"/>
      <c r="B39" s="1066" t="s">
        <v>1183</v>
      </c>
      <c r="C39" s="1067"/>
      <c r="D39" s="1067"/>
      <c r="E39" s="1067"/>
      <c r="F39" s="1068"/>
    </row>
    <row r="40" spans="1:6" ht="75" customHeight="1">
      <c r="A40" s="701"/>
      <c r="B40" s="1056" t="s">
        <v>1200</v>
      </c>
      <c r="C40" s="1057"/>
      <c r="D40" s="1057"/>
      <c r="E40" s="1058"/>
      <c r="F40" s="1059"/>
    </row>
    <row r="41" spans="1:6" ht="87.95" customHeight="1">
      <c r="A41" s="701"/>
      <c r="B41" s="1066" t="s">
        <v>1183</v>
      </c>
      <c r="C41" s="1067"/>
      <c r="D41" s="1067"/>
      <c r="E41" s="1067"/>
      <c r="F41" s="1068"/>
    </row>
    <row r="42" spans="1:6" ht="39.75" customHeight="1">
      <c r="A42" s="701"/>
      <c r="B42" s="1056" t="s">
        <v>1201</v>
      </c>
      <c r="C42" s="1057"/>
      <c r="D42" s="1057"/>
      <c r="E42" s="1058"/>
      <c r="F42" s="1059"/>
    </row>
    <row r="43" spans="1:6" ht="130.5" customHeight="1">
      <c r="A43" s="701"/>
      <c r="B43" s="1056" t="s">
        <v>1202</v>
      </c>
      <c r="C43" s="1057"/>
      <c r="D43" s="1057"/>
      <c r="E43" s="1058"/>
      <c r="F43" s="1059"/>
    </row>
    <row r="44" spans="1:6" ht="37.5" customHeight="1">
      <c r="A44" s="701"/>
      <c r="B44" s="1075" t="s">
        <v>1203</v>
      </c>
      <c r="C44" s="1076"/>
      <c r="D44" s="1076"/>
      <c r="E44" s="1077"/>
      <c r="F44" s="1078"/>
    </row>
  </sheetData>
  <sheetProtection selectLockedCells="1"/>
  <mergeCells count="42">
    <mergeCell ref="B44:F44"/>
    <mergeCell ref="B33:F33"/>
    <mergeCell ref="B34:F34"/>
    <mergeCell ref="B35:F35"/>
    <mergeCell ref="B36:F36"/>
    <mergeCell ref="B37:F37"/>
    <mergeCell ref="B38:F38"/>
    <mergeCell ref="B39:F39"/>
    <mergeCell ref="B40:F40"/>
    <mergeCell ref="B41:F41"/>
    <mergeCell ref="B42:F42"/>
    <mergeCell ref="B43:F43"/>
    <mergeCell ref="B32:F32"/>
    <mergeCell ref="B21:F21"/>
    <mergeCell ref="B22:F22"/>
    <mergeCell ref="B23:F23"/>
    <mergeCell ref="B24:F24"/>
    <mergeCell ref="B25:F25"/>
    <mergeCell ref="B26:F26"/>
    <mergeCell ref="B27:F27"/>
    <mergeCell ref="B28:F28"/>
    <mergeCell ref="B29:F29"/>
    <mergeCell ref="B30:F30"/>
    <mergeCell ref="B31:F31"/>
    <mergeCell ref="B20:F20"/>
    <mergeCell ref="B9:F9"/>
    <mergeCell ref="B10:F10"/>
    <mergeCell ref="B11:F11"/>
    <mergeCell ref="B12:F12"/>
    <mergeCell ref="B13:F13"/>
    <mergeCell ref="B14:F14"/>
    <mergeCell ref="B15:F15"/>
    <mergeCell ref="B16:F16"/>
    <mergeCell ref="B17:F17"/>
    <mergeCell ref="B18:F18"/>
    <mergeCell ref="B19:F19"/>
    <mergeCell ref="B8:F8"/>
    <mergeCell ref="B1:F1"/>
    <mergeCell ref="B3:F3"/>
    <mergeCell ref="B5:F5"/>
    <mergeCell ref="B6:F6"/>
    <mergeCell ref="B7:F7"/>
  </mergeCells>
  <printOptions horizontalCentered="1"/>
  <pageMargins left="0.70866141732283472" right="0.70866141732283472" top="0.74803149606299213" bottom="0.74803149606299213" header="0.31496062992125984" footer="0.31496062992125984"/>
  <pageSetup paperSize="9" scale="69" orientation="portrait" r:id="rId1"/>
  <headerFooter>
    <oddHeader>&amp;F</oddHeader>
    <oddFooter>&amp;R&amp;9&amp;P/&amp;N</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AA21"/>
  <sheetViews>
    <sheetView view="pageBreakPreview" zoomScaleNormal="100" zoomScaleSheetLayoutView="100" workbookViewId="0">
      <selection activeCell="I13" sqref="I13"/>
    </sheetView>
  </sheetViews>
  <sheetFormatPr defaultRowHeight="14.25"/>
  <cols>
    <col min="1" max="1" width="0.77734375" style="703" customWidth="1"/>
    <col min="2" max="6" width="8.88671875" style="703"/>
    <col min="7" max="7" width="17.21875" style="703" customWidth="1"/>
    <col min="8" max="8" width="11.6640625" style="703" customWidth="1"/>
    <col min="9" max="9" width="15" style="704" customWidth="1"/>
    <col min="10" max="10" width="3.33203125" style="703" customWidth="1"/>
    <col min="11" max="11" width="11" style="703" bestFit="1" customWidth="1"/>
    <col min="12" max="16384" width="8.88671875" style="703"/>
  </cols>
  <sheetData>
    <row r="2" spans="1:11" ht="19.5">
      <c r="B2" s="685" t="s">
        <v>1204</v>
      </c>
    </row>
    <row r="4" spans="1:11" s="705" customFormat="1" ht="45.75" customHeight="1">
      <c r="B4" s="1081" t="s">
        <v>1205</v>
      </c>
      <c r="C4" s="1081"/>
      <c r="D4" s="1081"/>
      <c r="E4" s="1081"/>
      <c r="F4" s="1081"/>
      <c r="G4" s="1081"/>
      <c r="H4" s="1081"/>
      <c r="I4" s="706">
        <f>I9+I20+I17</f>
        <v>0</v>
      </c>
    </row>
    <row r="5" spans="1:11">
      <c r="C5" s="703" t="s">
        <v>711</v>
      </c>
      <c r="I5" s="704">
        <f>I4*0.22</f>
        <v>0</v>
      </c>
    </row>
    <row r="6" spans="1:11" s="705" customFormat="1" ht="41.25" customHeight="1" thickBot="1">
      <c r="A6" s="707"/>
      <c r="B6" s="1082" t="s">
        <v>1206</v>
      </c>
      <c r="C6" s="1082"/>
      <c r="D6" s="1082"/>
      <c r="E6" s="1082"/>
      <c r="F6" s="1082"/>
      <c r="G6" s="1082"/>
      <c r="H6" s="1082"/>
      <c r="I6" s="708">
        <f>I4+I5</f>
        <v>0</v>
      </c>
    </row>
    <row r="7" spans="1:11" ht="15" thickTop="1"/>
    <row r="8" spans="1:11" s="709" customFormat="1" ht="15" thickBot="1">
      <c r="I8" s="710"/>
    </row>
    <row r="9" spans="1:11" s="713" customFormat="1" ht="21.75" customHeight="1" thickBot="1">
      <c r="A9" s="711"/>
      <c r="B9" s="1083" t="s">
        <v>1207</v>
      </c>
      <c r="C9" s="1084"/>
      <c r="D9" s="1084"/>
      <c r="E9" s="1084"/>
      <c r="F9" s="1084"/>
      <c r="G9" s="1084"/>
      <c r="H9" s="1084"/>
      <c r="I9" s="712">
        <f>I12</f>
        <v>0</v>
      </c>
    </row>
    <row r="10" spans="1:11" s="714" customFormat="1" ht="6.75" customHeight="1" thickTop="1">
      <c r="B10" s="714" t="s">
        <v>1208</v>
      </c>
      <c r="I10" s="715"/>
    </row>
    <row r="11" spans="1:11" s="714" customFormat="1" ht="9" customHeight="1">
      <c r="I11" s="715"/>
      <c r="K11" s="716"/>
    </row>
    <row r="12" spans="1:11" s="717" customFormat="1" ht="30.75" customHeight="1">
      <c r="B12" s="1085" t="s">
        <v>1209</v>
      </c>
      <c r="C12" s="1085"/>
      <c r="D12" s="1085"/>
      <c r="E12" s="1085"/>
      <c r="F12" s="1085"/>
      <c r="G12" s="1085"/>
      <c r="H12" s="1085"/>
      <c r="I12" s="718">
        <f>I13+I14+I15</f>
        <v>0</v>
      </c>
    </row>
    <row r="13" spans="1:11" s="714" customFormat="1" ht="15.75">
      <c r="B13" s="1079" t="s">
        <v>1210</v>
      </c>
      <c r="C13" s="1080"/>
      <c r="D13" s="1080"/>
      <c r="E13" s="1080"/>
      <c r="F13" s="1080"/>
      <c r="G13" s="1080"/>
      <c r="H13" s="1080"/>
      <c r="I13" s="715">
        <f>'V1'!G9</f>
        <v>0</v>
      </c>
      <c r="K13" s="716"/>
    </row>
    <row r="14" spans="1:11" s="714" customFormat="1" ht="15.75">
      <c r="B14" s="1079" t="s">
        <v>1211</v>
      </c>
      <c r="C14" s="1080"/>
      <c r="D14" s="1080"/>
      <c r="E14" s="1080"/>
      <c r="F14" s="1080"/>
      <c r="G14" s="1080"/>
      <c r="H14" s="1080"/>
      <c r="I14" s="715">
        <v>0</v>
      </c>
      <c r="K14" s="716"/>
    </row>
    <row r="15" spans="1:11" s="714" customFormat="1" ht="23.25" customHeight="1">
      <c r="B15" s="1079" t="s">
        <v>1212</v>
      </c>
      <c r="C15" s="1080"/>
      <c r="D15" s="1080"/>
      <c r="E15" s="1080"/>
      <c r="F15" s="1080"/>
      <c r="G15" s="1080"/>
      <c r="H15" s="1080"/>
      <c r="I15" s="715">
        <v>0</v>
      </c>
      <c r="K15" s="716"/>
    </row>
    <row r="16" spans="1:11" s="714" customFormat="1" ht="9" customHeight="1">
      <c r="B16" s="719"/>
      <c r="C16" s="720"/>
      <c r="D16" s="720"/>
      <c r="E16" s="720"/>
      <c r="F16" s="720"/>
      <c r="G16" s="720"/>
      <c r="H16" s="720"/>
      <c r="I16" s="715"/>
      <c r="K16" s="716"/>
    </row>
    <row r="17" spans="1:27" s="721" customFormat="1">
      <c r="B17" s="722" t="s">
        <v>1213</v>
      </c>
      <c r="C17" s="723"/>
      <c r="D17" s="723"/>
      <c r="E17" s="723"/>
      <c r="F17" s="723"/>
      <c r="G17" s="723"/>
      <c r="H17" s="723"/>
      <c r="I17" s="724">
        <f>I18</f>
        <v>0</v>
      </c>
      <c r="J17" s="714"/>
      <c r="K17" s="725"/>
      <c r="L17" s="714"/>
      <c r="M17" s="714"/>
      <c r="N17" s="714"/>
      <c r="O17" s="714"/>
      <c r="P17" s="714"/>
      <c r="Q17" s="714"/>
      <c r="R17" s="714"/>
      <c r="S17" s="714"/>
      <c r="T17" s="714"/>
      <c r="U17" s="714"/>
      <c r="V17" s="714"/>
      <c r="W17" s="714"/>
      <c r="X17" s="714"/>
      <c r="Y17" s="714"/>
      <c r="Z17" s="714"/>
      <c r="AA17" s="714"/>
    </row>
    <row r="18" spans="1:27" s="714" customFormat="1" ht="15">
      <c r="B18" s="726" t="s">
        <v>1214</v>
      </c>
      <c r="C18" s="727"/>
      <c r="D18" s="727"/>
      <c r="E18" s="727"/>
      <c r="F18" s="727"/>
      <c r="G18" s="727"/>
      <c r="H18" s="727"/>
      <c r="I18" s="728">
        <f>PRIKLJUČKI!G9</f>
        <v>0</v>
      </c>
      <c r="K18" s="716"/>
    </row>
    <row r="19" spans="1:27" s="714" customFormat="1" ht="11.25" customHeight="1">
      <c r="I19" s="715"/>
      <c r="K19" s="716"/>
    </row>
    <row r="20" spans="1:27" s="731" customFormat="1" ht="15.75" thickBot="1">
      <c r="A20" s="729"/>
      <c r="B20" s="729" t="s">
        <v>1215</v>
      </c>
      <c r="C20" s="729"/>
      <c r="D20" s="729"/>
      <c r="E20" s="729"/>
      <c r="F20" s="729"/>
      <c r="G20" s="729"/>
      <c r="H20" s="729"/>
      <c r="I20" s="730">
        <f>'SPL-TUJE'!G5</f>
        <v>0</v>
      </c>
      <c r="K20" s="732"/>
    </row>
    <row r="21" spans="1:27" s="714" customFormat="1" ht="15" thickTop="1">
      <c r="I21" s="715"/>
    </row>
  </sheetData>
  <mergeCells count="7">
    <mergeCell ref="B15:H15"/>
    <mergeCell ref="B4:H4"/>
    <mergeCell ref="B6:H6"/>
    <mergeCell ref="B9:H9"/>
    <mergeCell ref="B12:H12"/>
    <mergeCell ref="B13:H13"/>
    <mergeCell ref="B14:H14"/>
  </mergeCells>
  <printOptions horizontalCentered="1"/>
  <pageMargins left="0.70866141732283472" right="0.70866141732283472" top="0.74803149606299213" bottom="0.74803149606299213" header="0.31496062992125984" footer="0.31496062992125984"/>
  <pageSetup paperSize="9" scale="84" orientation="portrait" r:id="rId1"/>
  <headerFooter>
    <oddHeader>&amp;F</oddHeader>
    <oddFooter>&amp;R&amp;9&amp;P/&amp;N</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B1:M62"/>
  <sheetViews>
    <sheetView view="pageBreakPreview" zoomScaleNormal="100" zoomScaleSheetLayoutView="100" workbookViewId="0">
      <selection activeCell="M13" sqref="M13"/>
    </sheetView>
  </sheetViews>
  <sheetFormatPr defaultRowHeight="14.25"/>
  <cols>
    <col min="1" max="1" width="0.6640625" style="174" customWidth="1"/>
    <col min="2" max="2" width="6.109375" style="174" customWidth="1"/>
    <col min="3" max="3" width="34.77734375" style="247" customWidth="1"/>
    <col min="4" max="4" width="5.5546875" style="182" customWidth="1"/>
    <col min="5" max="5" width="7" style="183" customWidth="1"/>
    <col min="6" max="6" width="10.5546875" style="184" customWidth="1"/>
    <col min="7" max="7" width="13" style="248" customWidth="1"/>
    <col min="8" max="8" width="13.33203125" style="169" customWidth="1"/>
    <col min="9" max="9" width="2.6640625" style="174" customWidth="1"/>
    <col min="10" max="10" width="13.88671875" style="182" customWidth="1"/>
    <col min="11" max="11" width="3.77734375" style="174" customWidth="1"/>
    <col min="12" max="12" width="1.109375" style="172" customWidth="1"/>
    <col min="13" max="13" width="28.77734375" style="173" customWidth="1"/>
    <col min="14" max="14" width="4.77734375" style="174" customWidth="1"/>
    <col min="15" max="15" width="4.88671875" style="174" customWidth="1"/>
    <col min="16" max="16" width="8" style="174" customWidth="1"/>
    <col min="17" max="16384" width="8.88671875" style="174"/>
  </cols>
  <sheetData>
    <row r="1" spans="2:13" s="162" customFormat="1" ht="41.25" customHeight="1">
      <c r="B1" s="1086" t="s">
        <v>632</v>
      </c>
      <c r="C1" s="1087"/>
      <c r="D1" s="1087"/>
      <c r="E1" s="1087"/>
      <c r="F1" s="159"/>
      <c r="G1" s="160"/>
      <c r="H1" s="161"/>
      <c r="J1" s="163"/>
      <c r="L1" s="164"/>
      <c r="M1" s="165"/>
    </row>
    <row r="2" spans="2:13" ht="30" customHeight="1">
      <c r="B2" s="1088" t="s">
        <v>633</v>
      </c>
      <c r="C2" s="1089"/>
      <c r="D2" s="1089"/>
      <c r="E2" s="1089"/>
      <c r="F2" s="167"/>
      <c r="G2" s="168"/>
      <c r="I2" s="170"/>
      <c r="J2" s="171"/>
      <c r="K2" s="170"/>
    </row>
    <row r="3" spans="2:13" ht="15" customHeight="1">
      <c r="B3" s="175"/>
      <c r="C3" s="176"/>
      <c r="D3" s="177"/>
      <c r="E3" s="178"/>
      <c r="F3" s="179"/>
      <c r="G3" s="180" t="s">
        <v>634</v>
      </c>
      <c r="H3" s="181"/>
      <c r="I3" s="170"/>
      <c r="J3" s="171"/>
      <c r="K3" s="170"/>
    </row>
    <row r="4" spans="2:13" ht="6" customHeight="1">
      <c r="B4" s="182"/>
      <c r="C4" s="173"/>
      <c r="G4" s="185"/>
      <c r="H4" s="186"/>
      <c r="I4" s="170"/>
      <c r="J4" s="171"/>
      <c r="K4" s="170"/>
    </row>
    <row r="5" spans="2:13" s="192" customFormat="1" ht="37.5" customHeight="1">
      <c r="B5" s="187" t="s">
        <v>635</v>
      </c>
      <c r="C5" s="188" t="s">
        <v>636</v>
      </c>
      <c r="D5" s="187"/>
      <c r="E5" s="189"/>
      <c r="F5" s="190"/>
      <c r="G5" s="181">
        <f>G62</f>
        <v>0</v>
      </c>
      <c r="H5" s="191"/>
      <c r="J5" s="193"/>
      <c r="L5" s="194"/>
      <c r="M5" s="195"/>
    </row>
    <row r="6" spans="2:13" ht="5.25" customHeight="1">
      <c r="B6" s="196"/>
      <c r="C6" s="197"/>
      <c r="D6" s="196"/>
      <c r="E6" s="198"/>
      <c r="F6" s="199"/>
      <c r="G6" s="200"/>
      <c r="I6" s="170"/>
      <c r="J6" s="171"/>
      <c r="K6" s="170"/>
    </row>
    <row r="7" spans="2:13" s="208" customFormat="1" ht="15.75">
      <c r="B7" s="201"/>
      <c r="C7" s="202" t="s">
        <v>637</v>
      </c>
      <c r="D7" s="203" t="s">
        <v>638</v>
      </c>
      <c r="E7" s="204" t="s">
        <v>639</v>
      </c>
      <c r="F7" s="205" t="s">
        <v>640</v>
      </c>
      <c r="G7" s="206" t="s">
        <v>634</v>
      </c>
      <c r="H7" s="207"/>
      <c r="J7" s="209"/>
      <c r="L7" s="210"/>
      <c r="M7" s="211"/>
    </row>
    <row r="8" spans="2:13" ht="71.25" customHeight="1">
      <c r="B8" s="212" t="s">
        <v>641</v>
      </c>
      <c r="C8" s="213" t="s">
        <v>642</v>
      </c>
      <c r="D8" s="214"/>
      <c r="E8" s="183" t="s">
        <v>643</v>
      </c>
      <c r="F8" s="215"/>
      <c r="G8" s="216"/>
      <c r="H8" s="217"/>
      <c r="I8" s="212"/>
      <c r="J8" s="218"/>
      <c r="K8" s="212"/>
    </row>
    <row r="9" spans="2:13">
      <c r="B9" s="212"/>
      <c r="C9" s="219" t="s">
        <v>644</v>
      </c>
      <c r="D9" s="214" t="s">
        <v>126</v>
      </c>
      <c r="E9" s="183">
        <v>162.94999999999999</v>
      </c>
      <c r="F9" s="215"/>
      <c r="G9" s="220">
        <f>F9*E9</f>
        <v>0</v>
      </c>
      <c r="H9" s="221"/>
      <c r="I9" s="212"/>
      <c r="J9" s="174"/>
    </row>
    <row r="10" spans="2:13" ht="4.5" customHeight="1">
      <c r="B10" s="212"/>
      <c r="C10" s="166"/>
      <c r="D10" s="214"/>
      <c r="F10" s="215"/>
      <c r="G10" s="222"/>
      <c r="I10" s="212"/>
      <c r="J10" s="174"/>
    </row>
    <row r="11" spans="2:13" ht="81.75" customHeight="1">
      <c r="B11" s="212" t="s">
        <v>645</v>
      </c>
      <c r="C11" s="213" t="s">
        <v>646</v>
      </c>
      <c r="D11" s="174"/>
      <c r="E11" s="174"/>
      <c r="F11" s="992"/>
      <c r="G11" s="174"/>
      <c r="I11" s="212"/>
      <c r="J11" s="174"/>
    </row>
    <row r="12" spans="2:13">
      <c r="B12" s="212"/>
      <c r="C12" s="223" t="s">
        <v>647</v>
      </c>
      <c r="D12" s="214" t="s">
        <v>101</v>
      </c>
      <c r="E12" s="183">
        <v>6</v>
      </c>
      <c r="F12" s="215"/>
      <c r="G12" s="220">
        <f>F12*E12</f>
        <v>0</v>
      </c>
      <c r="I12" s="212"/>
      <c r="J12" s="174"/>
    </row>
    <row r="13" spans="2:13" ht="3.75" customHeight="1">
      <c r="B13" s="212"/>
      <c r="C13" s="166"/>
      <c r="D13" s="214"/>
      <c r="F13" s="215"/>
      <c r="G13" s="222"/>
      <c r="I13" s="212"/>
      <c r="J13" s="174"/>
    </row>
    <row r="14" spans="2:13" ht="42.75" customHeight="1">
      <c r="B14" s="224" t="s">
        <v>648</v>
      </c>
      <c r="C14" s="225" t="s">
        <v>649</v>
      </c>
      <c r="D14" s="226" t="s">
        <v>318</v>
      </c>
      <c r="E14" s="227">
        <v>1</v>
      </c>
      <c r="F14" s="215"/>
      <c r="G14" s="228">
        <f>F14*E14</f>
        <v>0</v>
      </c>
      <c r="I14" s="212"/>
      <c r="J14" s="174"/>
    </row>
    <row r="15" spans="2:13" ht="4.5" customHeight="1">
      <c r="B15" s="212"/>
      <c r="C15" s="166"/>
      <c r="D15" s="214"/>
      <c r="F15" s="215"/>
      <c r="G15" s="222"/>
      <c r="I15" s="212"/>
      <c r="J15" s="174"/>
    </row>
    <row r="16" spans="2:13" ht="79.5" customHeight="1">
      <c r="B16" s="212" t="s">
        <v>650</v>
      </c>
      <c r="C16" s="213" t="s">
        <v>651</v>
      </c>
      <c r="D16" s="214" t="s">
        <v>318</v>
      </c>
      <c r="E16" s="183">
        <v>1</v>
      </c>
      <c r="F16" s="215"/>
      <c r="G16" s="220">
        <f>F16*E16</f>
        <v>0</v>
      </c>
      <c r="I16" s="212"/>
      <c r="J16" s="174"/>
      <c r="M16" s="174"/>
    </row>
    <row r="17" spans="2:13" ht="4.5" customHeight="1">
      <c r="B17" s="212"/>
      <c r="C17" s="166"/>
      <c r="D17" s="214"/>
      <c r="F17" s="215"/>
      <c r="G17" s="222"/>
      <c r="I17" s="212"/>
      <c r="J17" s="174"/>
    </row>
    <row r="18" spans="2:13" ht="79.5" customHeight="1">
      <c r="B18" s="212" t="s">
        <v>652</v>
      </c>
      <c r="C18" s="213" t="s">
        <v>653</v>
      </c>
      <c r="D18" s="214" t="s">
        <v>318</v>
      </c>
      <c r="E18" s="183">
        <v>1</v>
      </c>
      <c r="F18" s="215"/>
      <c r="G18" s="220">
        <f>F18*E18</f>
        <v>0</v>
      </c>
      <c r="I18" s="212"/>
      <c r="J18" s="174"/>
      <c r="M18" s="174"/>
    </row>
    <row r="19" spans="2:13" ht="3.75" customHeight="1">
      <c r="B19" s="212"/>
      <c r="C19" s="166"/>
      <c r="D19" s="214"/>
      <c r="F19" s="215"/>
      <c r="G19" s="222"/>
      <c r="I19" s="212"/>
      <c r="J19" s="174"/>
    </row>
    <row r="20" spans="2:13" ht="29.25" customHeight="1">
      <c r="B20" s="212" t="s">
        <v>654</v>
      </c>
      <c r="C20" s="213" t="s">
        <v>655</v>
      </c>
      <c r="D20" s="214" t="s">
        <v>318</v>
      </c>
      <c r="E20" s="183">
        <v>1</v>
      </c>
      <c r="F20" s="215"/>
      <c r="G20" s="220">
        <f>F20*E20</f>
        <v>0</v>
      </c>
      <c r="I20" s="212"/>
      <c r="J20" s="174"/>
    </row>
    <row r="21" spans="2:13" ht="5.25" customHeight="1">
      <c r="B21" s="212"/>
      <c r="C21" s="166"/>
      <c r="D21" s="214"/>
      <c r="F21" s="215"/>
      <c r="G21" s="222"/>
      <c r="I21" s="212"/>
      <c r="J21" s="174"/>
    </row>
    <row r="22" spans="2:13" ht="68.25" customHeight="1">
      <c r="B22" s="212" t="s">
        <v>656</v>
      </c>
      <c r="C22" s="213" t="s">
        <v>657</v>
      </c>
      <c r="D22" s="214"/>
      <c r="E22" s="183" t="s">
        <v>643</v>
      </c>
      <c r="F22" s="215"/>
      <c r="G22" s="222"/>
      <c r="I22" s="212"/>
      <c r="J22" s="174"/>
      <c r="M22" s="174"/>
    </row>
    <row r="23" spans="2:13" ht="15" customHeight="1">
      <c r="B23" s="212"/>
      <c r="C23" s="229" t="s">
        <v>658</v>
      </c>
      <c r="D23" s="214" t="s">
        <v>318</v>
      </c>
      <c r="E23" s="183">
        <v>1</v>
      </c>
      <c r="F23" s="215"/>
      <c r="G23" s="220">
        <f t="shared" ref="G23:G28" si="0">E23*F23</f>
        <v>0</v>
      </c>
      <c r="I23" s="212"/>
      <c r="J23" s="174"/>
      <c r="M23" s="174"/>
    </row>
    <row r="24" spans="2:13">
      <c r="B24" s="212"/>
      <c r="C24" s="229" t="s">
        <v>659</v>
      </c>
      <c r="D24" s="214" t="s">
        <v>318</v>
      </c>
      <c r="E24" s="183">
        <v>1</v>
      </c>
      <c r="F24" s="215"/>
      <c r="G24" s="220">
        <f t="shared" si="0"/>
        <v>0</v>
      </c>
      <c r="I24" s="212"/>
      <c r="J24" s="174"/>
      <c r="L24" s="174"/>
    </row>
    <row r="25" spans="2:13">
      <c r="B25" s="212"/>
      <c r="C25" s="229" t="s">
        <v>660</v>
      </c>
      <c r="D25" s="214" t="s">
        <v>318</v>
      </c>
      <c r="E25" s="183">
        <v>1</v>
      </c>
      <c r="F25" s="215"/>
      <c r="G25" s="220">
        <f t="shared" si="0"/>
        <v>0</v>
      </c>
      <c r="I25" s="212"/>
      <c r="J25" s="174"/>
      <c r="L25" s="174"/>
    </row>
    <row r="26" spans="2:13">
      <c r="B26" s="212"/>
      <c r="C26" s="229" t="s">
        <v>661</v>
      </c>
      <c r="D26" s="214" t="s">
        <v>318</v>
      </c>
      <c r="E26" s="183">
        <v>1</v>
      </c>
      <c r="F26" s="215"/>
      <c r="G26" s="220">
        <f t="shared" si="0"/>
        <v>0</v>
      </c>
      <c r="I26" s="212"/>
      <c r="J26" s="174"/>
      <c r="L26" s="174"/>
    </row>
    <row r="27" spans="2:13">
      <c r="B27" s="212"/>
      <c r="C27" s="229" t="s">
        <v>662</v>
      </c>
      <c r="D27" s="214" t="s">
        <v>318</v>
      </c>
      <c r="E27" s="183">
        <v>1</v>
      </c>
      <c r="F27" s="215"/>
      <c r="G27" s="220">
        <f t="shared" si="0"/>
        <v>0</v>
      </c>
      <c r="I27" s="212"/>
      <c r="J27" s="174"/>
      <c r="L27" s="174"/>
    </row>
    <row r="28" spans="2:13" ht="29.25" customHeight="1">
      <c r="B28" s="212"/>
      <c r="C28" s="229" t="s">
        <v>663</v>
      </c>
      <c r="D28" s="214" t="s">
        <v>318</v>
      </c>
      <c r="E28" s="183">
        <v>2</v>
      </c>
      <c r="F28" s="215"/>
      <c r="G28" s="220">
        <f t="shared" si="0"/>
        <v>0</v>
      </c>
      <c r="I28" s="212"/>
      <c r="J28" s="174"/>
      <c r="L28" s="174"/>
    </row>
    <row r="29" spans="2:13" ht="4.5" customHeight="1">
      <c r="B29" s="212"/>
      <c r="C29" s="229"/>
      <c r="D29" s="214"/>
      <c r="F29" s="215"/>
      <c r="G29" s="222"/>
      <c r="I29" s="212"/>
      <c r="J29" s="174"/>
      <c r="L29" s="174"/>
    </row>
    <row r="30" spans="2:13" ht="76.5">
      <c r="B30" s="212" t="s">
        <v>664</v>
      </c>
      <c r="C30" s="213" t="s">
        <v>665</v>
      </c>
      <c r="D30" s="214"/>
      <c r="E30" s="183" t="s">
        <v>643</v>
      </c>
      <c r="F30" s="215"/>
      <c r="G30" s="222"/>
      <c r="I30" s="212"/>
      <c r="J30" s="174"/>
      <c r="L30" s="174"/>
      <c r="M30" s="174"/>
    </row>
    <row r="31" spans="2:13">
      <c r="B31" s="212"/>
      <c r="C31" s="229" t="s">
        <v>658</v>
      </c>
      <c r="D31" s="214" t="s">
        <v>318</v>
      </c>
      <c r="E31" s="183">
        <v>1</v>
      </c>
      <c r="F31" s="215"/>
      <c r="G31" s="220">
        <f t="shared" ref="G31:G36" si="1">E31*F31</f>
        <v>0</v>
      </c>
      <c r="I31" s="212"/>
      <c r="J31" s="174"/>
      <c r="L31" s="174"/>
      <c r="M31" s="174"/>
    </row>
    <row r="32" spans="2:13" ht="25.5">
      <c r="B32" s="212"/>
      <c r="C32" s="229" t="s">
        <v>666</v>
      </c>
      <c r="D32" s="214" t="s">
        <v>318</v>
      </c>
      <c r="E32" s="183">
        <v>1</v>
      </c>
      <c r="F32" s="215"/>
      <c r="G32" s="220">
        <f t="shared" si="1"/>
        <v>0</v>
      </c>
      <c r="I32" s="212"/>
      <c r="J32" s="174"/>
      <c r="L32" s="174"/>
    </row>
    <row r="33" spans="2:13">
      <c r="B33" s="212"/>
      <c r="C33" s="229" t="s">
        <v>660</v>
      </c>
      <c r="D33" s="214" t="s">
        <v>318</v>
      </c>
      <c r="E33" s="183">
        <v>1</v>
      </c>
      <c r="F33" s="215"/>
      <c r="G33" s="220">
        <f t="shared" si="1"/>
        <v>0</v>
      </c>
      <c r="I33" s="212"/>
      <c r="J33" s="174"/>
      <c r="L33" s="174"/>
    </row>
    <row r="34" spans="2:13">
      <c r="B34" s="212"/>
      <c r="C34" s="229" t="s">
        <v>661</v>
      </c>
      <c r="D34" s="214" t="s">
        <v>318</v>
      </c>
      <c r="E34" s="183">
        <v>1</v>
      </c>
      <c r="F34" s="215"/>
      <c r="G34" s="220">
        <f t="shared" si="1"/>
        <v>0</v>
      </c>
      <c r="I34" s="212"/>
      <c r="J34" s="174"/>
      <c r="L34" s="174"/>
    </row>
    <row r="35" spans="2:13">
      <c r="B35" s="212"/>
      <c r="C35" s="229" t="s">
        <v>667</v>
      </c>
      <c r="D35" s="214" t="s">
        <v>318</v>
      </c>
      <c r="E35" s="183">
        <v>1</v>
      </c>
      <c r="F35" s="215"/>
      <c r="G35" s="220">
        <f t="shared" si="1"/>
        <v>0</v>
      </c>
      <c r="I35" s="212"/>
      <c r="J35" s="174"/>
      <c r="L35" s="174"/>
    </row>
    <row r="36" spans="2:13" ht="25.5">
      <c r="B36" s="212"/>
      <c r="C36" s="229" t="s">
        <v>663</v>
      </c>
      <c r="D36" s="214" t="s">
        <v>318</v>
      </c>
      <c r="E36" s="183">
        <v>2</v>
      </c>
      <c r="F36" s="215"/>
      <c r="G36" s="220">
        <f t="shared" si="1"/>
        <v>0</v>
      </c>
      <c r="I36" s="212"/>
      <c r="J36" s="174"/>
      <c r="L36" s="174"/>
    </row>
    <row r="37" spans="2:13" ht="7.5" customHeight="1">
      <c r="B37" s="212"/>
      <c r="C37" s="230"/>
      <c r="D37" s="214"/>
      <c r="E37" s="231"/>
      <c r="F37" s="215"/>
      <c r="G37" s="220"/>
      <c r="I37" s="212"/>
      <c r="J37" s="174"/>
      <c r="L37" s="174"/>
    </row>
    <row r="38" spans="2:13" ht="40.5" customHeight="1">
      <c r="B38" s="212" t="s">
        <v>668</v>
      </c>
      <c r="C38" s="213" t="s">
        <v>669</v>
      </c>
      <c r="D38" s="214"/>
      <c r="E38" s="183" t="s">
        <v>643</v>
      </c>
      <c r="F38" s="215"/>
      <c r="G38" s="220"/>
      <c r="I38" s="212"/>
      <c r="J38" s="174"/>
      <c r="L38" s="174"/>
    </row>
    <row r="39" spans="2:13">
      <c r="B39" s="212"/>
      <c r="C39" s="229" t="s">
        <v>670</v>
      </c>
      <c r="D39" s="214" t="s">
        <v>318</v>
      </c>
      <c r="E39" s="183">
        <v>1</v>
      </c>
      <c r="F39" s="215"/>
      <c r="G39" s="220">
        <f>E39*F39</f>
        <v>0</v>
      </c>
      <c r="I39" s="212"/>
      <c r="J39" s="174"/>
      <c r="L39" s="174"/>
    </row>
    <row r="40" spans="2:13" ht="5.25" customHeight="1">
      <c r="B40" s="212"/>
      <c r="C40" s="229"/>
      <c r="D40" s="214"/>
      <c r="F40" s="215"/>
      <c r="G40" s="220"/>
      <c r="I40" s="212"/>
      <c r="J40" s="174"/>
      <c r="L40" s="174"/>
    </row>
    <row r="41" spans="2:13" ht="27.75" customHeight="1">
      <c r="B41" s="212" t="s">
        <v>671</v>
      </c>
      <c r="C41" s="213" t="s">
        <v>672</v>
      </c>
      <c r="D41" s="214" t="s">
        <v>165</v>
      </c>
      <c r="E41" s="183">
        <v>10</v>
      </c>
      <c r="F41" s="215"/>
      <c r="G41" s="220">
        <f>E41*F41</f>
        <v>0</v>
      </c>
      <c r="I41" s="212"/>
      <c r="J41" s="174"/>
      <c r="M41" s="174"/>
    </row>
    <row r="42" spans="2:13" ht="4.5" customHeight="1">
      <c r="B42" s="212"/>
      <c r="C42" s="166"/>
      <c r="D42" s="214"/>
      <c r="F42" s="215"/>
      <c r="G42" s="222"/>
      <c r="I42" s="212"/>
      <c r="J42" s="174"/>
    </row>
    <row r="43" spans="2:13" ht="38.25">
      <c r="B43" s="212" t="s">
        <v>673</v>
      </c>
      <c r="C43" s="213" t="s">
        <v>674</v>
      </c>
      <c r="D43" s="214"/>
      <c r="E43" s="183" t="s">
        <v>643</v>
      </c>
      <c r="F43" s="215"/>
      <c r="G43" s="222"/>
      <c r="I43" s="212"/>
      <c r="J43" s="174"/>
    </row>
    <row r="44" spans="2:13">
      <c r="B44" s="212"/>
      <c r="C44" s="166" t="s">
        <v>675</v>
      </c>
      <c r="D44" s="214" t="s">
        <v>318</v>
      </c>
      <c r="E44" s="183">
        <v>1</v>
      </c>
      <c r="F44" s="215"/>
      <c r="G44" s="220">
        <f>E44*F44</f>
        <v>0</v>
      </c>
      <c r="I44" s="212"/>
      <c r="J44" s="174"/>
    </row>
    <row r="45" spans="2:13" ht="3.75" customHeight="1">
      <c r="B45" s="212"/>
      <c r="C45" s="166"/>
      <c r="D45" s="214"/>
      <c r="F45" s="215"/>
      <c r="G45" s="220"/>
      <c r="I45" s="212"/>
      <c r="J45" s="174"/>
    </row>
    <row r="46" spans="2:13" ht="51">
      <c r="B46" s="212" t="s">
        <v>676</v>
      </c>
      <c r="C46" s="213" t="s">
        <v>677</v>
      </c>
      <c r="D46" s="214"/>
      <c r="E46" s="183" t="s">
        <v>643</v>
      </c>
      <c r="F46" s="215"/>
      <c r="G46" s="222"/>
      <c r="I46" s="212"/>
      <c r="J46" s="174"/>
      <c r="L46" s="174"/>
      <c r="M46" s="174"/>
    </row>
    <row r="47" spans="2:13">
      <c r="B47" s="212"/>
      <c r="C47" s="166" t="s">
        <v>678</v>
      </c>
      <c r="D47" s="214" t="s">
        <v>165</v>
      </c>
      <c r="E47" s="183">
        <v>8</v>
      </c>
      <c r="F47" s="215"/>
      <c r="G47" s="220">
        <f>E47*F47</f>
        <v>0</v>
      </c>
      <c r="I47" s="212"/>
      <c r="J47" s="174"/>
      <c r="L47" s="174"/>
    </row>
    <row r="48" spans="2:13" ht="3.75" customHeight="1">
      <c r="B48" s="212"/>
      <c r="C48" s="166"/>
      <c r="D48" s="214"/>
      <c r="F48" s="215"/>
      <c r="G48" s="222"/>
      <c r="I48" s="212"/>
      <c r="J48" s="174"/>
    </row>
    <row r="49" spans="2:13" ht="99.75" customHeight="1">
      <c r="B49" s="212" t="s">
        <v>679</v>
      </c>
      <c r="C49" s="213" t="s">
        <v>680</v>
      </c>
      <c r="D49" s="174"/>
      <c r="E49" s="174"/>
      <c r="F49" s="992"/>
      <c r="G49" s="174"/>
      <c r="H49" s="232"/>
      <c r="I49" s="212"/>
      <c r="J49" s="174"/>
      <c r="M49" s="174"/>
    </row>
    <row r="50" spans="2:13">
      <c r="B50" s="212"/>
      <c r="C50" s="233" t="s">
        <v>681</v>
      </c>
      <c r="D50" s="214" t="s">
        <v>318</v>
      </c>
      <c r="E50" s="183">
        <v>1</v>
      </c>
      <c r="F50" s="215"/>
      <c r="G50" s="220">
        <f>E50*F50</f>
        <v>0</v>
      </c>
      <c r="H50" s="234"/>
      <c r="J50" s="174"/>
    </row>
    <row r="51" spans="2:13" ht="4.5" customHeight="1">
      <c r="B51" s="212"/>
      <c r="C51" s="233"/>
      <c r="D51" s="214"/>
      <c r="F51" s="235"/>
      <c r="G51" s="236"/>
      <c r="H51" s="234"/>
      <c r="J51" s="174"/>
    </row>
    <row r="52" spans="2:13" ht="76.5">
      <c r="B52" s="212" t="s">
        <v>682</v>
      </c>
      <c r="C52" s="213" t="s">
        <v>683</v>
      </c>
      <c r="D52" s="214" t="s">
        <v>101</v>
      </c>
      <c r="E52" s="183">
        <v>1</v>
      </c>
      <c r="F52" s="215"/>
      <c r="G52" s="220">
        <f>E52*F52</f>
        <v>0</v>
      </c>
      <c r="H52" s="232"/>
      <c r="J52" s="174"/>
      <c r="M52" s="174"/>
    </row>
    <row r="53" spans="2:13" ht="6" customHeight="1">
      <c r="B53" s="212"/>
      <c r="C53" s="166"/>
      <c r="D53" s="214"/>
      <c r="F53" s="235"/>
      <c r="G53" s="236"/>
      <c r="H53" s="234"/>
      <c r="J53" s="174"/>
    </row>
    <row r="54" spans="2:13" ht="89.25">
      <c r="B54" s="212" t="s">
        <v>684</v>
      </c>
      <c r="C54" s="213" t="s">
        <v>685</v>
      </c>
      <c r="D54" s="174"/>
      <c r="E54" s="174"/>
      <c r="F54" s="992"/>
      <c r="G54" s="174"/>
      <c r="H54" s="232"/>
      <c r="J54" s="174"/>
      <c r="M54" s="174"/>
    </row>
    <row r="55" spans="2:13">
      <c r="B55" s="212"/>
      <c r="C55" s="233" t="s">
        <v>681</v>
      </c>
      <c r="D55" s="214" t="s">
        <v>318</v>
      </c>
      <c r="E55" s="183">
        <v>1</v>
      </c>
      <c r="F55" s="215"/>
      <c r="G55" s="220">
        <f>E55*F55</f>
        <v>0</v>
      </c>
      <c r="H55" s="234"/>
      <c r="J55" s="174"/>
    </row>
    <row r="56" spans="2:13" ht="5.25" customHeight="1">
      <c r="B56" s="212"/>
      <c r="C56" s="166"/>
      <c r="D56" s="214"/>
      <c r="F56" s="235"/>
      <c r="G56" s="236"/>
      <c r="H56" s="234"/>
      <c r="J56" s="174"/>
    </row>
    <row r="57" spans="2:13" ht="89.25">
      <c r="B57" s="212" t="s">
        <v>686</v>
      </c>
      <c r="C57" s="213" t="s">
        <v>687</v>
      </c>
      <c r="D57" s="214" t="s">
        <v>318</v>
      </c>
      <c r="E57" s="183">
        <v>1</v>
      </c>
      <c r="F57" s="215"/>
      <c r="G57" s="220">
        <f>E57*F57</f>
        <v>0</v>
      </c>
      <c r="H57" s="232"/>
      <c r="J57" s="174"/>
      <c r="M57" s="174"/>
    </row>
    <row r="58" spans="2:13" ht="6" customHeight="1">
      <c r="B58" s="212"/>
      <c r="C58" s="166"/>
      <c r="D58" s="214"/>
      <c r="F58" s="235"/>
      <c r="G58" s="236"/>
      <c r="H58" s="234"/>
      <c r="J58" s="174"/>
    </row>
    <row r="59" spans="2:13" ht="63.75">
      <c r="B59" s="212" t="s">
        <v>688</v>
      </c>
      <c r="C59" s="213" t="s">
        <v>442</v>
      </c>
      <c r="D59" s="214" t="s">
        <v>318</v>
      </c>
      <c r="E59" s="183">
        <v>1</v>
      </c>
      <c r="F59" s="215"/>
      <c r="G59" s="220">
        <f>E59*F59</f>
        <v>0</v>
      </c>
      <c r="H59" s="232"/>
      <c r="J59" s="174"/>
      <c r="M59" s="174"/>
    </row>
    <row r="60" spans="2:13" ht="4.5" customHeight="1">
      <c r="B60" s="237"/>
      <c r="C60" s="166"/>
      <c r="D60" s="214"/>
      <c r="F60" s="235"/>
      <c r="G60" s="238"/>
      <c r="H60" s="234"/>
      <c r="J60" s="174"/>
    </row>
    <row r="61" spans="2:13" ht="6" customHeight="1" thickBot="1">
      <c r="B61" s="212"/>
      <c r="C61" s="229"/>
      <c r="D61" s="239"/>
      <c r="F61" s="215"/>
      <c r="G61" s="222"/>
      <c r="H61" s="222"/>
      <c r="J61" s="174"/>
    </row>
    <row r="62" spans="2:13" s="240" customFormat="1" ht="16.5" thickTop="1">
      <c r="C62" s="241" t="s">
        <v>689</v>
      </c>
      <c r="D62" s="242"/>
      <c r="E62" s="242"/>
      <c r="F62" s="243"/>
      <c r="G62" s="244">
        <f>SUM(G8:G61)</f>
        <v>0</v>
      </c>
      <c r="H62" s="243"/>
      <c r="L62" s="245"/>
      <c r="M62" s="246"/>
    </row>
  </sheetData>
  <sheetProtection algorithmName="SHA-512" hashValue="amGx6IEtvpwhf5R5+LlsdAN4bhNN1nDzycZnZIQ/pWk/SiPxCPGh/4hM5l/fgd1wBqtx2pvr+vOV+f8aACeAow==" saltValue="ZmpW/Ax1rTRXA28DYQosfA==" spinCount="100000" sheet="1" objects="1" scenarios="1"/>
  <mergeCells count="2">
    <mergeCell ref="B1:E1"/>
    <mergeCell ref="B2:E2"/>
  </mergeCells>
  <conditionalFormatting sqref="F9 F12 F16 F18 F20 F23:F28 F31:F36 F39 F41 F47">
    <cfRule type="expression" dxfId="49" priority="4">
      <formula>F9=""</formula>
    </cfRule>
  </conditionalFormatting>
  <conditionalFormatting sqref="F14">
    <cfRule type="expression" dxfId="48" priority="1">
      <formula>F14=""</formula>
    </cfRule>
  </conditionalFormatting>
  <conditionalFormatting sqref="F44">
    <cfRule type="expression" dxfId="47" priority="2">
      <formula>F44=""</formula>
    </cfRule>
  </conditionalFormatting>
  <conditionalFormatting sqref="F50 F52 F55 F57 F59">
    <cfRule type="expression" dxfId="46" priority="3">
      <formula>F50=""</formula>
    </cfRule>
  </conditionalFormatting>
  <printOptions horizontalCentered="1"/>
  <pageMargins left="0.70866141732283472" right="0.70866141732283472" top="0.74803149606299213" bottom="0.74803149606299213" header="0.31496062992125984" footer="0.31496062992125984"/>
  <pageSetup paperSize="9" scale="79" orientation="portrait" r:id="rId1"/>
  <headerFooter>
    <oddHeader>&amp;F</oddHeader>
    <oddFooter>&amp;R&amp;9&amp;P/&amp;N</oddFooter>
  </headerFooter>
  <rowBreaks count="1" manualBreakCount="1">
    <brk id="36" max="6"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3:I355"/>
  <sheetViews>
    <sheetView view="pageBreakPreview" topLeftCell="A253" zoomScaleNormal="100" zoomScaleSheetLayoutView="100" workbookViewId="0">
      <selection activeCell="I73" sqref="I73"/>
    </sheetView>
  </sheetViews>
  <sheetFormatPr defaultRowHeight="12.75"/>
  <cols>
    <col min="1" max="1" width="0.33203125" style="251" customWidth="1"/>
    <col min="2" max="2" width="7.109375" style="218" customWidth="1"/>
    <col min="3" max="3" width="41.109375" style="253" customWidth="1"/>
    <col min="4" max="4" width="4.33203125" style="218" customWidth="1"/>
    <col min="5" max="5" width="5.77734375" style="254" customWidth="1"/>
    <col min="6" max="6" width="7.5546875" style="255" customWidth="1"/>
    <col min="7" max="7" width="15.5546875" style="222" customWidth="1"/>
    <col min="8" max="8" width="9.44140625" style="256" bestFit="1" customWidth="1"/>
    <col min="9" max="9" width="7" style="256" bestFit="1" customWidth="1"/>
    <col min="10" max="16384" width="8.88671875" style="256"/>
  </cols>
  <sheetData>
    <row r="3" spans="1:9" s="250" customFormat="1" ht="35.25" customHeight="1">
      <c r="A3" s="249"/>
      <c r="B3" s="1090" t="s">
        <v>690</v>
      </c>
      <c r="C3" s="1090"/>
      <c r="D3" s="1090"/>
      <c r="E3" s="1090"/>
      <c r="F3" s="1090"/>
      <c r="G3" s="1090"/>
    </row>
    <row r="4" spans="1:9" ht="21" customHeight="1">
      <c r="B4" s="252" t="s">
        <v>691</v>
      </c>
    </row>
    <row r="5" spans="1:9">
      <c r="A5" s="257"/>
      <c r="B5" s="258" t="s">
        <v>692</v>
      </c>
      <c r="C5" s="259" t="s">
        <v>693</v>
      </c>
      <c r="D5" s="258"/>
      <c r="E5" s="260"/>
      <c r="F5" s="261"/>
      <c r="G5" s="262">
        <f>G75</f>
        <v>0</v>
      </c>
    </row>
    <row r="6" spans="1:9">
      <c r="A6" s="257"/>
      <c r="B6" s="258" t="s">
        <v>694</v>
      </c>
      <c r="C6" s="259" t="s">
        <v>695</v>
      </c>
      <c r="D6" s="258"/>
      <c r="E6" s="260"/>
      <c r="F6" s="261"/>
      <c r="G6" s="262">
        <f>G134</f>
        <v>0</v>
      </c>
    </row>
    <row r="7" spans="1:9">
      <c r="A7" s="257"/>
      <c r="B7" s="258" t="s">
        <v>696</v>
      </c>
      <c r="C7" s="259" t="s">
        <v>697</v>
      </c>
      <c r="D7" s="258"/>
      <c r="E7" s="260"/>
      <c r="F7" s="261"/>
      <c r="G7" s="262">
        <f>G193</f>
        <v>0</v>
      </c>
    </row>
    <row r="8" spans="1:9">
      <c r="A8" s="257"/>
      <c r="B8" s="258" t="s">
        <v>698</v>
      </c>
      <c r="C8" s="259" t="s">
        <v>699</v>
      </c>
      <c r="D8" s="258"/>
      <c r="E8" s="260"/>
      <c r="F8" s="261"/>
      <c r="G8" s="262">
        <f>G213</f>
        <v>0</v>
      </c>
    </row>
    <row r="9" spans="1:9" s="250" customFormat="1" ht="17.25" thickBot="1">
      <c r="A9" s="263"/>
      <c r="B9" s="264"/>
      <c r="C9" s="265" t="s">
        <v>700</v>
      </c>
      <c r="D9" s="264"/>
      <c r="E9" s="266"/>
      <c r="F9" s="267"/>
      <c r="G9" s="268">
        <f>SUM(G5:G8)</f>
        <v>0</v>
      </c>
      <c r="H9" s="269"/>
      <c r="I9" s="270">
        <f>G9/E55</f>
        <v>0</v>
      </c>
    </row>
    <row r="10" spans="1:9" ht="13.5" thickTop="1">
      <c r="A10" s="257"/>
      <c r="B10" s="258"/>
      <c r="C10" s="271"/>
      <c r="D10" s="258"/>
      <c r="E10" s="260"/>
      <c r="F10" s="261"/>
      <c r="G10" s="262"/>
    </row>
    <row r="11" spans="1:9">
      <c r="A11" s="257"/>
      <c r="B11" s="258"/>
      <c r="C11" s="271"/>
      <c r="D11" s="258"/>
      <c r="E11" s="260"/>
      <c r="F11" s="261"/>
      <c r="G11" s="262"/>
    </row>
    <row r="12" spans="1:9" s="276" customFormat="1" ht="16.5">
      <c r="A12" s="272"/>
      <c r="B12" s="273" t="s">
        <v>701</v>
      </c>
      <c r="C12" s="188"/>
      <c r="D12" s="187"/>
      <c r="E12" s="274"/>
      <c r="F12" s="275"/>
      <c r="G12" s="181"/>
    </row>
    <row r="13" spans="1:9">
      <c r="A13" s="257"/>
      <c r="B13" s="258" t="s">
        <v>692</v>
      </c>
      <c r="C13" s="271" t="s">
        <v>702</v>
      </c>
      <c r="D13" s="258"/>
      <c r="E13" s="260"/>
      <c r="F13" s="261"/>
      <c r="G13" s="262">
        <v>0</v>
      </c>
    </row>
    <row r="14" spans="1:9">
      <c r="A14" s="257"/>
      <c r="B14" s="258" t="s">
        <v>696</v>
      </c>
      <c r="C14" s="271" t="s">
        <v>703</v>
      </c>
      <c r="D14" s="258"/>
      <c r="E14" s="260"/>
      <c r="F14" s="261"/>
      <c r="G14" s="262">
        <v>0</v>
      </c>
    </row>
    <row r="15" spans="1:9">
      <c r="A15" s="257"/>
      <c r="B15" s="277" t="s">
        <v>698</v>
      </c>
      <c r="C15" s="271" t="s">
        <v>704</v>
      </c>
      <c r="D15" s="258"/>
      <c r="E15" s="260"/>
      <c r="F15" s="261"/>
      <c r="G15" s="262">
        <v>0</v>
      </c>
    </row>
    <row r="16" spans="1:9" ht="17.25" thickBot="1">
      <c r="A16" s="257"/>
      <c r="B16" s="278" t="s">
        <v>705</v>
      </c>
      <c r="C16" s="265" t="s">
        <v>706</v>
      </c>
      <c r="D16" s="279"/>
      <c r="E16" s="280"/>
      <c r="F16" s="281"/>
      <c r="G16" s="268">
        <f>SUM(G13:G15)</f>
        <v>0</v>
      </c>
    </row>
    <row r="17" spans="1:9" ht="17.25" thickTop="1">
      <c r="A17" s="257"/>
      <c r="B17" s="282"/>
      <c r="C17" s="188"/>
      <c r="D17" s="258"/>
      <c r="E17" s="260"/>
      <c r="F17" s="261"/>
      <c r="G17" s="181"/>
    </row>
    <row r="18" spans="1:9" ht="22.5" customHeight="1">
      <c r="A18" s="257"/>
      <c r="B18" s="187" t="s">
        <v>707</v>
      </c>
      <c r="C18" s="1090" t="s">
        <v>708</v>
      </c>
      <c r="D18" s="1090"/>
      <c r="E18" s="1090"/>
      <c r="F18" s="1090"/>
      <c r="G18" s="1090"/>
    </row>
    <row r="19" spans="1:9" ht="17.25" thickBot="1">
      <c r="A19" s="257"/>
      <c r="B19" s="264"/>
      <c r="C19" s="265" t="s">
        <v>63</v>
      </c>
      <c r="D19" s="264"/>
      <c r="E19" s="266"/>
      <c r="F19" s="267"/>
      <c r="G19" s="268">
        <v>0</v>
      </c>
    </row>
    <row r="20" spans="1:9" ht="13.5" thickTop="1">
      <c r="A20" s="257"/>
      <c r="B20" s="258"/>
      <c r="C20" s="271"/>
      <c r="D20" s="258"/>
      <c r="E20" s="260"/>
      <c r="F20" s="261"/>
      <c r="G20" s="262"/>
    </row>
    <row r="21" spans="1:9" s="290" customFormat="1" ht="19.5">
      <c r="A21" s="283"/>
      <c r="B21" s="284" t="s">
        <v>709</v>
      </c>
      <c r="C21" s="285"/>
      <c r="D21" s="286"/>
      <c r="E21" s="287"/>
      <c r="F21" s="288"/>
      <c r="G21" s="289"/>
    </row>
    <row r="22" spans="1:9" ht="16.5">
      <c r="A22" s="257"/>
      <c r="B22" s="258"/>
      <c r="C22" s="188" t="s">
        <v>710</v>
      </c>
      <c r="D22" s="187"/>
      <c r="E22" s="291"/>
      <c r="F22" s="275"/>
      <c r="G22" s="181">
        <f>G9+G16+G19</f>
        <v>0</v>
      </c>
      <c r="I22" s="270">
        <f>G22/E55</f>
        <v>0</v>
      </c>
    </row>
    <row r="23" spans="1:9">
      <c r="A23" s="257"/>
      <c r="B23" s="258"/>
      <c r="C23" s="253" t="s">
        <v>711</v>
      </c>
      <c r="G23" s="222">
        <f>G22*0.22</f>
        <v>0</v>
      </c>
    </row>
    <row r="24" spans="1:9" s="290" customFormat="1" ht="20.25" thickBot="1">
      <c r="A24" s="283"/>
      <c r="B24" s="292"/>
      <c r="C24" s="293" t="s">
        <v>712</v>
      </c>
      <c r="D24" s="292"/>
      <c r="E24" s="294"/>
      <c r="F24" s="295"/>
      <c r="G24" s="296">
        <f>G22+G23</f>
        <v>0</v>
      </c>
    </row>
    <row r="25" spans="1:9" ht="13.5" thickTop="1">
      <c r="A25" s="257"/>
      <c r="B25" s="258"/>
      <c r="C25" s="271"/>
      <c r="D25" s="258"/>
      <c r="E25" s="260"/>
      <c r="F25" s="261"/>
      <c r="G25" s="262"/>
    </row>
    <row r="26" spans="1:9">
      <c r="A26" s="257"/>
      <c r="B26" s="258"/>
      <c r="C26" s="271"/>
      <c r="D26" s="258"/>
      <c r="E26" s="260"/>
      <c r="F26" s="261"/>
      <c r="G26" s="262"/>
    </row>
    <row r="27" spans="1:9">
      <c r="A27" s="257"/>
      <c r="B27" s="258"/>
      <c r="C27" s="271"/>
      <c r="D27" s="258"/>
      <c r="E27" s="260"/>
      <c r="F27" s="261"/>
      <c r="G27" s="262"/>
    </row>
    <row r="28" spans="1:9">
      <c r="A28" s="257"/>
      <c r="B28" s="258"/>
      <c r="C28" s="271"/>
      <c r="D28" s="258"/>
      <c r="E28" s="260"/>
      <c r="F28" s="261"/>
      <c r="G28" s="262"/>
    </row>
    <row r="29" spans="1:9" s="250" customFormat="1" ht="16.5">
      <c r="A29" s="249"/>
      <c r="B29" s="273" t="s">
        <v>713</v>
      </c>
      <c r="C29" s="195"/>
      <c r="D29" s="193"/>
      <c r="E29" s="297"/>
      <c r="F29" s="298"/>
      <c r="G29" s="299"/>
    </row>
    <row r="30" spans="1:9" s="250" customFormat="1" ht="38.25" customHeight="1">
      <c r="A30" s="249"/>
      <c r="B30" s="1091" t="s">
        <v>714</v>
      </c>
      <c r="C30" s="1092"/>
      <c r="D30" s="1092"/>
      <c r="E30" s="1092"/>
      <c r="F30" s="298"/>
      <c r="G30" s="299"/>
    </row>
    <row r="31" spans="1:9" s="250" customFormat="1" ht="12" customHeight="1">
      <c r="A31" s="249"/>
      <c r="B31" s="271"/>
      <c r="C31" s="300"/>
      <c r="D31" s="300"/>
      <c r="E31" s="300"/>
      <c r="F31" s="298"/>
      <c r="G31" s="299"/>
    </row>
    <row r="32" spans="1:9" s="250" customFormat="1" ht="16.5">
      <c r="A32" s="301"/>
      <c r="B32" s="273" t="s">
        <v>715</v>
      </c>
      <c r="C32" s="195"/>
      <c r="D32" s="193"/>
      <c r="E32" s="297"/>
      <c r="F32" s="298"/>
      <c r="G32" s="193"/>
    </row>
    <row r="33" spans="1:7" ht="15" customHeight="1">
      <c r="A33" s="302"/>
      <c r="B33" s="1093" t="s">
        <v>716</v>
      </c>
      <c r="C33" s="1093"/>
      <c r="D33" s="1093"/>
      <c r="E33" s="1093"/>
      <c r="G33" s="218"/>
    </row>
    <row r="34" spans="1:7">
      <c r="A34" s="302"/>
      <c r="B34" s="1093"/>
      <c r="C34" s="1093"/>
      <c r="D34" s="1093"/>
      <c r="E34" s="1093"/>
      <c r="G34" s="218"/>
    </row>
    <row r="35" spans="1:7">
      <c r="A35" s="302"/>
      <c r="B35" s="1093"/>
      <c r="C35" s="1093"/>
      <c r="D35" s="1093"/>
      <c r="E35" s="1093"/>
      <c r="G35" s="218"/>
    </row>
    <row r="36" spans="1:7">
      <c r="A36" s="302"/>
      <c r="B36" s="1093"/>
      <c r="C36" s="1093"/>
      <c r="D36" s="1093"/>
      <c r="E36" s="1093"/>
      <c r="G36" s="218"/>
    </row>
    <row r="37" spans="1:7">
      <c r="A37" s="302"/>
      <c r="B37" s="1093"/>
      <c r="C37" s="1093"/>
      <c r="D37" s="1093"/>
      <c r="E37" s="1093"/>
      <c r="G37" s="218"/>
    </row>
    <row r="38" spans="1:7">
      <c r="A38" s="302"/>
      <c r="B38" s="1093"/>
      <c r="C38" s="1093"/>
      <c r="D38" s="1093"/>
      <c r="E38" s="1093"/>
      <c r="G38" s="218"/>
    </row>
    <row r="39" spans="1:7">
      <c r="A39" s="302"/>
      <c r="B39" s="1093"/>
      <c r="C39" s="1093"/>
      <c r="D39" s="1093"/>
      <c r="E39" s="1093"/>
      <c r="G39" s="218"/>
    </row>
    <row r="40" spans="1:7">
      <c r="A40" s="302"/>
      <c r="B40" s="1093"/>
      <c r="C40" s="1093"/>
      <c r="D40" s="1093"/>
      <c r="E40" s="1093"/>
      <c r="G40" s="218"/>
    </row>
    <row r="41" spans="1:7">
      <c r="A41" s="302"/>
      <c r="B41" s="1093"/>
      <c r="C41" s="1093"/>
      <c r="D41" s="1093"/>
      <c r="E41" s="1093"/>
      <c r="G41" s="218"/>
    </row>
    <row r="42" spans="1:7">
      <c r="A42" s="302"/>
      <c r="B42" s="1093"/>
      <c r="C42" s="1093"/>
      <c r="D42" s="1093"/>
      <c r="E42" s="1093"/>
      <c r="G42" s="218"/>
    </row>
    <row r="43" spans="1:7">
      <c r="A43" s="302"/>
      <c r="B43" s="1093"/>
      <c r="C43" s="1093"/>
      <c r="D43" s="1093"/>
      <c r="E43" s="1093"/>
      <c r="G43" s="218"/>
    </row>
    <row r="44" spans="1:7">
      <c r="A44" s="302"/>
      <c r="B44" s="1093"/>
      <c r="C44" s="1093"/>
      <c r="D44" s="1093"/>
      <c r="E44" s="1093"/>
      <c r="G44" s="218"/>
    </row>
    <row r="45" spans="1:7" ht="53.25" customHeight="1">
      <c r="A45" s="302"/>
      <c r="B45" s="1093"/>
      <c r="C45" s="1093"/>
      <c r="D45" s="1093"/>
      <c r="E45" s="1093"/>
      <c r="G45" s="218"/>
    </row>
    <row r="46" spans="1:7" s="276" customFormat="1" ht="54" customHeight="1" thickBot="1">
      <c r="A46" s="263"/>
      <c r="B46" s="264" t="s">
        <v>454</v>
      </c>
      <c r="C46" s="265" t="s">
        <v>717</v>
      </c>
      <c r="D46" s="264"/>
      <c r="E46" s="266"/>
      <c r="F46" s="267"/>
      <c r="G46" s="268">
        <f>G75+G134</f>
        <v>0</v>
      </c>
    </row>
    <row r="47" spans="1:7" ht="7.5" customHeight="1" thickTop="1">
      <c r="A47" s="257"/>
      <c r="B47" s="258"/>
      <c r="C47" s="271"/>
      <c r="D47" s="258"/>
      <c r="E47" s="260"/>
      <c r="F47" s="261"/>
      <c r="G47" s="262"/>
    </row>
    <row r="48" spans="1:7">
      <c r="A48" s="257"/>
      <c r="B48" s="258"/>
      <c r="C48" s="303" t="s">
        <v>637</v>
      </c>
      <c r="D48" s="304" t="s">
        <v>638</v>
      </c>
      <c r="E48" s="305" t="s">
        <v>639</v>
      </c>
      <c r="F48" s="306" t="s">
        <v>640</v>
      </c>
      <c r="G48" s="307" t="s">
        <v>634</v>
      </c>
    </row>
    <row r="49" spans="1:7" ht="5.25" customHeight="1">
      <c r="E49" s="308"/>
    </row>
    <row r="50" spans="1:7" ht="20.25" customHeight="1">
      <c r="A50" s="257"/>
      <c r="B50" s="258" t="s">
        <v>692</v>
      </c>
      <c r="C50" s="259" t="s">
        <v>718</v>
      </c>
      <c r="D50" s="258"/>
      <c r="E50" s="260"/>
      <c r="F50" s="261"/>
      <c r="G50" s="262"/>
    </row>
    <row r="51" spans="1:7" ht="81" customHeight="1">
      <c r="B51" s="309" t="s">
        <v>719</v>
      </c>
      <c r="C51" s="253" t="s">
        <v>720</v>
      </c>
      <c r="D51" s="218" t="s">
        <v>101</v>
      </c>
      <c r="E51" s="254">
        <v>1</v>
      </c>
      <c r="F51" s="310"/>
      <c r="G51" s="220">
        <f>F51*E51</f>
        <v>0</v>
      </c>
    </row>
    <row r="52" spans="1:7" ht="3.75" customHeight="1"/>
    <row r="53" spans="1:7" ht="51">
      <c r="B53" s="218" t="s">
        <v>721</v>
      </c>
      <c r="C53" s="253" t="s">
        <v>722</v>
      </c>
      <c r="D53" s="218" t="s">
        <v>101</v>
      </c>
      <c r="E53" s="254">
        <v>1</v>
      </c>
      <c r="F53" s="310"/>
      <c r="G53" s="220">
        <f>F53*E53</f>
        <v>0</v>
      </c>
    </row>
    <row r="54" spans="1:7" ht="3.75" customHeight="1"/>
    <row r="55" spans="1:7" ht="46.5" customHeight="1">
      <c r="B55" s="218" t="s">
        <v>723</v>
      </c>
      <c r="C55" s="253" t="s">
        <v>724</v>
      </c>
      <c r="D55" s="218" t="s">
        <v>126</v>
      </c>
      <c r="E55" s="254">
        <v>162.94999999999999</v>
      </c>
      <c r="G55" s="220">
        <f>F55*E55</f>
        <v>0</v>
      </c>
    </row>
    <row r="56" spans="1:7" ht="3.75" customHeight="1">
      <c r="G56" s="220"/>
    </row>
    <row r="57" spans="1:7" ht="38.25">
      <c r="B57" s="218" t="s">
        <v>725</v>
      </c>
      <c r="C57" s="253" t="s">
        <v>726</v>
      </c>
      <c r="D57" s="218" t="s">
        <v>101</v>
      </c>
      <c r="E57" s="254">
        <v>16</v>
      </c>
      <c r="G57" s="220">
        <f>F57*E57</f>
        <v>0</v>
      </c>
    </row>
    <row r="58" spans="1:7" ht="3.75" customHeight="1">
      <c r="G58" s="220"/>
    </row>
    <row r="59" spans="1:7" ht="69" customHeight="1">
      <c r="B59" s="218" t="s">
        <v>727</v>
      </c>
      <c r="C59" s="253" t="s">
        <v>728</v>
      </c>
      <c r="G59" s="220"/>
    </row>
    <row r="60" spans="1:7" ht="12.75" customHeight="1">
      <c r="C60" s="253" t="s">
        <v>729</v>
      </c>
      <c r="D60" s="218" t="s">
        <v>101</v>
      </c>
      <c r="E60" s="254">
        <v>2</v>
      </c>
      <c r="G60" s="220">
        <f t="shared" ref="G60:G65" si="0">F60*E60</f>
        <v>0</v>
      </c>
    </row>
    <row r="61" spans="1:7">
      <c r="C61" s="253" t="s">
        <v>730</v>
      </c>
      <c r="D61" s="218" t="s">
        <v>101</v>
      </c>
      <c r="E61" s="254">
        <v>5</v>
      </c>
      <c r="G61" s="220">
        <f t="shared" si="0"/>
        <v>0</v>
      </c>
    </row>
    <row r="62" spans="1:7">
      <c r="C62" s="253" t="s">
        <v>731</v>
      </c>
      <c r="D62" s="218" t="s">
        <v>101</v>
      </c>
      <c r="E62" s="254">
        <v>3</v>
      </c>
      <c r="G62" s="220">
        <f t="shared" si="0"/>
        <v>0</v>
      </c>
    </row>
    <row r="63" spans="1:7">
      <c r="C63" s="253" t="s">
        <v>732</v>
      </c>
      <c r="D63" s="218" t="s">
        <v>101</v>
      </c>
      <c r="E63" s="254">
        <v>1</v>
      </c>
      <c r="G63" s="220">
        <f t="shared" si="0"/>
        <v>0</v>
      </c>
    </row>
    <row r="64" spans="1:7">
      <c r="C64" s="253" t="s">
        <v>733</v>
      </c>
      <c r="D64" s="218" t="s">
        <v>101</v>
      </c>
      <c r="E64" s="254">
        <v>2</v>
      </c>
      <c r="G64" s="220">
        <f t="shared" si="0"/>
        <v>0</v>
      </c>
    </row>
    <row r="65" spans="1:7">
      <c r="C65" s="253" t="s">
        <v>734</v>
      </c>
      <c r="D65" s="218" t="s">
        <v>101</v>
      </c>
      <c r="E65" s="254">
        <v>3</v>
      </c>
      <c r="G65" s="220">
        <f t="shared" si="0"/>
        <v>0</v>
      </c>
    </row>
    <row r="66" spans="1:7" ht="3.75" customHeight="1">
      <c r="G66" s="220"/>
    </row>
    <row r="67" spans="1:7" ht="27.75" customHeight="1">
      <c r="B67" s="218" t="s">
        <v>735</v>
      </c>
      <c r="C67" s="253" t="s">
        <v>736</v>
      </c>
      <c r="D67" s="218" t="s">
        <v>165</v>
      </c>
      <c r="E67" s="254">
        <v>20</v>
      </c>
      <c r="G67" s="220">
        <f>F67*E67</f>
        <v>0</v>
      </c>
    </row>
    <row r="68" spans="1:7" ht="3.75" customHeight="1">
      <c r="F68" s="311"/>
      <c r="G68" s="220"/>
    </row>
    <row r="69" spans="1:7" ht="54.75" customHeight="1">
      <c r="B69" s="218" t="s">
        <v>737</v>
      </c>
      <c r="C69" s="253" t="s">
        <v>738</v>
      </c>
      <c r="D69" s="218" t="s">
        <v>101</v>
      </c>
      <c r="E69" s="254">
        <v>2</v>
      </c>
      <c r="G69" s="220">
        <f>F69*E69</f>
        <v>0</v>
      </c>
    </row>
    <row r="70" spans="1:7" ht="3.75" customHeight="1"/>
    <row r="71" spans="1:7" ht="51">
      <c r="B71" s="218" t="s">
        <v>739</v>
      </c>
      <c r="C71" s="253" t="s">
        <v>740</v>
      </c>
      <c r="D71" s="218" t="s">
        <v>741</v>
      </c>
      <c r="E71" s="254">
        <f>E55*2.5</f>
        <v>407.375</v>
      </c>
      <c r="G71" s="220">
        <f>F71*E71</f>
        <v>0</v>
      </c>
    </row>
    <row r="72" spans="1:7" ht="3.75" customHeight="1">
      <c r="G72" s="220"/>
    </row>
    <row r="73" spans="1:7">
      <c r="B73" s="218" t="s">
        <v>742</v>
      </c>
      <c r="C73" s="253" t="s">
        <v>743</v>
      </c>
      <c r="D73" s="218">
        <v>10</v>
      </c>
      <c r="G73" s="222">
        <f>SUM(G51:G72)*(D73/100)</f>
        <v>0</v>
      </c>
    </row>
    <row r="74" spans="1:7" ht="3.75" customHeight="1"/>
    <row r="75" spans="1:7" ht="13.5" thickBot="1">
      <c r="A75" s="312"/>
      <c r="B75" s="279" t="s">
        <v>692</v>
      </c>
      <c r="C75" s="313" t="s">
        <v>744</v>
      </c>
      <c r="D75" s="279"/>
      <c r="E75" s="280"/>
      <c r="F75" s="281"/>
      <c r="G75" s="314">
        <f>SUM(G51:G73)</f>
        <v>0</v>
      </c>
    </row>
    <row r="76" spans="1:7" ht="13.5" thickTop="1"/>
    <row r="77" spans="1:7" ht="9" customHeight="1"/>
    <row r="78" spans="1:7" s="250" customFormat="1" ht="16.5">
      <c r="A78" s="272"/>
      <c r="B78" s="187" t="s">
        <v>694</v>
      </c>
      <c r="C78" s="273" t="s">
        <v>745</v>
      </c>
      <c r="D78" s="187"/>
      <c r="E78" s="291"/>
      <c r="F78" s="275"/>
      <c r="G78" s="181"/>
    </row>
    <row r="79" spans="1:7" ht="6.75" customHeight="1">
      <c r="A79" s="257"/>
      <c r="B79" s="258"/>
      <c r="C79" s="271"/>
      <c r="D79" s="258"/>
      <c r="E79" s="260"/>
      <c r="F79" s="261"/>
      <c r="G79" s="262"/>
    </row>
    <row r="80" spans="1:7">
      <c r="A80" s="257"/>
      <c r="B80" s="258"/>
      <c r="C80" s="271" t="s">
        <v>14</v>
      </c>
      <c r="D80" s="258"/>
      <c r="E80" s="260"/>
      <c r="F80" s="261"/>
      <c r="G80" s="262"/>
    </row>
    <row r="81" spans="1:8" ht="63.75">
      <c r="A81" s="257"/>
      <c r="B81" s="256"/>
      <c r="C81" s="253" t="s">
        <v>746</v>
      </c>
      <c r="D81" s="258"/>
      <c r="E81" s="260"/>
      <c r="F81" s="261"/>
      <c r="G81" s="262"/>
    </row>
    <row r="82" spans="1:8">
      <c r="A82" s="257"/>
      <c r="B82" s="258"/>
      <c r="C82" s="271"/>
      <c r="D82" s="258"/>
      <c r="E82" s="254">
        <v>458.69</v>
      </c>
      <c r="F82" s="261"/>
      <c r="G82" s="262"/>
    </row>
    <row r="83" spans="1:8" ht="38.25">
      <c r="B83" s="315" t="s">
        <v>747</v>
      </c>
      <c r="C83" s="253" t="s">
        <v>748</v>
      </c>
    </row>
    <row r="84" spans="1:8" ht="14.25">
      <c r="C84" s="253" t="s">
        <v>749</v>
      </c>
      <c r="D84" s="218" t="s">
        <v>750</v>
      </c>
      <c r="E84" s="316">
        <v>412.82100000000003</v>
      </c>
      <c r="G84" s="220">
        <f>F84*E84</f>
        <v>0</v>
      </c>
      <c r="H84" s="317"/>
    </row>
    <row r="85" spans="1:8" ht="14.25">
      <c r="C85" s="253" t="s">
        <v>751</v>
      </c>
      <c r="D85" s="218" t="s">
        <v>750</v>
      </c>
      <c r="E85" s="316">
        <v>22.9345</v>
      </c>
      <c r="G85" s="220">
        <f>F85*E85</f>
        <v>0</v>
      </c>
    </row>
    <row r="86" spans="1:8" ht="4.5" customHeight="1">
      <c r="E86" s="316"/>
      <c r="F86" s="995"/>
      <c r="G86" s="220"/>
    </row>
    <row r="87" spans="1:8" ht="38.25">
      <c r="B87" s="318" t="s">
        <v>752</v>
      </c>
      <c r="C87" s="319" t="s">
        <v>753</v>
      </c>
      <c r="D87" s="320"/>
      <c r="E87" s="321"/>
      <c r="F87" s="322"/>
      <c r="G87" s="323"/>
    </row>
    <row r="88" spans="1:8" ht="14.25">
      <c r="B88" s="320"/>
      <c r="C88" s="319" t="s">
        <v>754</v>
      </c>
      <c r="D88" s="320" t="s">
        <v>755</v>
      </c>
      <c r="E88" s="324">
        <f>E82*0.05</f>
        <v>22.9345</v>
      </c>
      <c r="F88" s="322"/>
      <c r="G88" s="325">
        <f>F88*E88</f>
        <v>0</v>
      </c>
    </row>
    <row r="89" spans="1:8" ht="6.75" customHeight="1">
      <c r="E89" s="316"/>
      <c r="G89" s="220"/>
    </row>
    <row r="90" spans="1:8" ht="82.5" customHeight="1">
      <c r="B90" s="218" t="s">
        <v>756</v>
      </c>
      <c r="C90" s="253" t="s">
        <v>757</v>
      </c>
      <c r="D90" s="218" t="s">
        <v>750</v>
      </c>
      <c r="E90" s="254">
        <v>9.1738</v>
      </c>
      <c r="G90" s="220">
        <f>F90*E90</f>
        <v>0</v>
      </c>
    </row>
    <row r="91" spans="1:8" ht="8.25" customHeight="1"/>
    <row r="92" spans="1:8" ht="38.25">
      <c r="B92" s="218" t="s">
        <v>758</v>
      </c>
      <c r="C92" s="253" t="s">
        <v>759</v>
      </c>
      <c r="D92" s="326">
        <v>0.03</v>
      </c>
      <c r="G92" s="220"/>
    </row>
    <row r="93" spans="1:8" ht="14.25">
      <c r="C93" s="253" t="s">
        <v>754</v>
      </c>
      <c r="D93" s="218" t="s">
        <v>750</v>
      </c>
      <c r="E93" s="254">
        <f>SUM(E84:E90)*D92</f>
        <v>14.035914000000002</v>
      </c>
      <c r="G93" s="220">
        <f>F93*E93</f>
        <v>0</v>
      </c>
    </row>
    <row r="94" spans="1:8" ht="9.75" customHeight="1">
      <c r="G94" s="220"/>
    </row>
    <row r="95" spans="1:8" ht="27.75" customHeight="1">
      <c r="B95" s="218" t="s">
        <v>760</v>
      </c>
      <c r="C95" s="253" t="s">
        <v>761</v>
      </c>
      <c r="D95" s="218" t="s">
        <v>741</v>
      </c>
      <c r="E95" s="254">
        <f>(E55)*0.6</f>
        <v>97.77</v>
      </c>
      <c r="G95" s="220">
        <f>F95*E95</f>
        <v>0</v>
      </c>
    </row>
    <row r="96" spans="1:8" ht="6" customHeight="1">
      <c r="G96" s="220"/>
    </row>
    <row r="97" spans="2:7" ht="145.5" customHeight="1">
      <c r="B97" s="218" t="s">
        <v>762</v>
      </c>
      <c r="C97" s="253" t="s">
        <v>763</v>
      </c>
      <c r="D97" s="218" t="s">
        <v>741</v>
      </c>
      <c r="E97" s="254">
        <f>ROUND(3.5*(E55),-1)</f>
        <v>570</v>
      </c>
      <c r="G97" s="220">
        <f>F97*E97</f>
        <v>0</v>
      </c>
    </row>
    <row r="98" spans="2:7" ht="6.75" customHeight="1">
      <c r="G98" s="220"/>
    </row>
    <row r="99" spans="2:7" ht="150.75" customHeight="1">
      <c r="B99" s="218" t="s">
        <v>764</v>
      </c>
      <c r="C99" s="253" t="s">
        <v>765</v>
      </c>
      <c r="D99" s="218" t="s">
        <v>741</v>
      </c>
      <c r="E99" s="254">
        <f>6*(E245+E249)</f>
        <v>12</v>
      </c>
      <c r="G99" s="220">
        <f>F99*E99</f>
        <v>0</v>
      </c>
    </row>
    <row r="100" spans="2:7" ht="9" customHeight="1">
      <c r="G100" s="220"/>
    </row>
    <row r="101" spans="2:7" ht="51">
      <c r="B101" s="218" t="s">
        <v>766</v>
      </c>
      <c r="C101" s="253" t="s">
        <v>767</v>
      </c>
      <c r="D101" s="251"/>
      <c r="E101" s="254">
        <f>SUM(E102:E105)</f>
        <v>280.07499999999999</v>
      </c>
      <c r="F101" s="311"/>
      <c r="G101" s="327"/>
    </row>
    <row r="102" spans="2:7" ht="38.25">
      <c r="C102" s="253" t="s">
        <v>768</v>
      </c>
      <c r="D102" s="218" t="s">
        <v>750</v>
      </c>
      <c r="E102" s="254">
        <f>0.33*3*(E61+E60+E62+E65)</f>
        <v>12.87</v>
      </c>
      <c r="G102" s="220">
        <f>F102*E102</f>
        <v>0</v>
      </c>
    </row>
    <row r="103" spans="2:7" ht="51">
      <c r="C103" s="253" t="s">
        <v>769</v>
      </c>
      <c r="D103" s="218" t="s">
        <v>750</v>
      </c>
      <c r="E103" s="254">
        <v>69.13</v>
      </c>
      <c r="G103" s="220">
        <f>F103*E103</f>
        <v>0</v>
      </c>
    </row>
    <row r="104" spans="2:7" ht="43.5" customHeight="1">
      <c r="C104" s="253" t="s">
        <v>770</v>
      </c>
      <c r="D104" s="218" t="s">
        <v>750</v>
      </c>
      <c r="E104" s="254">
        <f>(E245+E249)*2</f>
        <v>4</v>
      </c>
      <c r="G104" s="220">
        <f>F104*E104</f>
        <v>0</v>
      </c>
    </row>
    <row r="105" spans="2:7" ht="63.75" customHeight="1">
      <c r="C105" s="253" t="s">
        <v>771</v>
      </c>
      <c r="D105" s="218" t="s">
        <v>750</v>
      </c>
      <c r="E105" s="254">
        <v>194.07499999999999</v>
      </c>
      <c r="G105" s="220">
        <f>F105*E105</f>
        <v>0</v>
      </c>
    </row>
    <row r="106" spans="2:7" ht="4.5" customHeight="1">
      <c r="G106" s="220"/>
    </row>
    <row r="107" spans="2:7" ht="76.5">
      <c r="B107" s="218" t="s">
        <v>772</v>
      </c>
      <c r="C107" s="253" t="s">
        <v>773</v>
      </c>
      <c r="D107" s="218" t="s">
        <v>750</v>
      </c>
      <c r="E107" s="254">
        <v>194.07499999999999</v>
      </c>
      <c r="G107" s="220">
        <f>F107*E107</f>
        <v>0</v>
      </c>
    </row>
    <row r="108" spans="2:7" ht="3.75" customHeight="1">
      <c r="G108" s="220"/>
    </row>
    <row r="109" spans="2:7" ht="63.75">
      <c r="B109" s="218" t="s">
        <v>774</v>
      </c>
      <c r="C109" s="253" t="s">
        <v>775</v>
      </c>
      <c r="D109" s="218" t="s">
        <v>750</v>
      </c>
      <c r="E109" s="254">
        <f>E107</f>
        <v>194.07499999999999</v>
      </c>
      <c r="G109" s="220">
        <f>F109*E109</f>
        <v>0</v>
      </c>
    </row>
    <row r="110" spans="2:7" ht="14.25">
      <c r="C110" s="328" t="s">
        <v>776</v>
      </c>
      <c r="D110" s="218" t="s">
        <v>750</v>
      </c>
      <c r="E110" s="254">
        <f>E109</f>
        <v>194.07499999999999</v>
      </c>
      <c r="G110" s="220">
        <f>F110*E110</f>
        <v>0</v>
      </c>
    </row>
    <row r="111" spans="2:7" ht="5.25" customHeight="1">
      <c r="G111" s="220"/>
    </row>
    <row r="112" spans="2:7" ht="80.25" customHeight="1">
      <c r="B112" s="218" t="s">
        <v>777</v>
      </c>
      <c r="C112" s="253" t="s">
        <v>778</v>
      </c>
      <c r="E112" s="254" t="str">
        <f>IF(SUM(E113:E115)=0,"0","")</f>
        <v/>
      </c>
      <c r="G112" s="220"/>
    </row>
    <row r="113" spans="1:7" ht="14.25">
      <c r="C113" s="253" t="s">
        <v>779</v>
      </c>
      <c r="D113" s="218" t="s">
        <v>750</v>
      </c>
      <c r="E113" s="254">
        <f>E82-E107</f>
        <v>264.61500000000001</v>
      </c>
      <c r="G113" s="220">
        <f>F113*E113</f>
        <v>0</v>
      </c>
    </row>
    <row r="114" spans="1:7">
      <c r="C114" s="253" t="s">
        <v>780</v>
      </c>
      <c r="D114" s="218" t="s">
        <v>141</v>
      </c>
      <c r="E114" s="254">
        <v>1</v>
      </c>
      <c r="G114" s="220">
        <f>F114*E114</f>
        <v>0</v>
      </c>
    </row>
    <row r="115" spans="1:7">
      <c r="C115" s="253" t="s">
        <v>781</v>
      </c>
      <c r="D115" s="218" t="s">
        <v>141</v>
      </c>
      <c r="E115" s="254">
        <v>1</v>
      </c>
      <c r="G115" s="220">
        <f>F115*E115</f>
        <v>0</v>
      </c>
    </row>
    <row r="116" spans="1:7" ht="9" customHeight="1"/>
    <row r="117" spans="1:7" ht="25.5">
      <c r="B117" s="218" t="s">
        <v>782</v>
      </c>
      <c r="C117" s="253" t="s">
        <v>783</v>
      </c>
      <c r="D117" s="218" t="s">
        <v>126</v>
      </c>
      <c r="E117" s="254">
        <f>E55</f>
        <v>162.94999999999999</v>
      </c>
      <c r="G117" s="220">
        <f>F117*E117</f>
        <v>0</v>
      </c>
    </row>
    <row r="118" spans="1:7" ht="6" customHeight="1"/>
    <row r="119" spans="1:7" ht="6" customHeight="1"/>
    <row r="120" spans="1:7" ht="51">
      <c r="B120" s="218" t="s">
        <v>784</v>
      </c>
      <c r="C120" s="253" t="s">
        <v>785</v>
      </c>
      <c r="D120" s="218" t="s">
        <v>126</v>
      </c>
      <c r="E120" s="254">
        <f>(+E61+E60+E62)*3</f>
        <v>30</v>
      </c>
      <c r="G120" s="220">
        <f>F120*E120</f>
        <v>0</v>
      </c>
    </row>
    <row r="121" spans="1:7" ht="6" customHeight="1"/>
    <row r="122" spans="1:7">
      <c r="A122" s="257"/>
      <c r="B122" s="258"/>
      <c r="C122" s="271" t="s">
        <v>37</v>
      </c>
      <c r="D122" s="258"/>
      <c r="E122" s="260"/>
      <c r="F122" s="261"/>
      <c r="G122" s="262"/>
    </row>
    <row r="123" spans="1:7" ht="51">
      <c r="B123" s="218" t="s">
        <v>786</v>
      </c>
      <c r="C123" s="253" t="s">
        <v>787</v>
      </c>
      <c r="D123" s="218" t="s">
        <v>750</v>
      </c>
      <c r="E123" s="254">
        <f>E125*0.5</f>
        <v>4</v>
      </c>
      <c r="G123" s="220">
        <f>F123*E123</f>
        <v>0</v>
      </c>
    </row>
    <row r="124" spans="1:7" ht="6" customHeight="1"/>
    <row r="125" spans="1:7" ht="27.75" customHeight="1">
      <c r="B125" s="218" t="s">
        <v>788</v>
      </c>
      <c r="C125" s="253" t="s">
        <v>789</v>
      </c>
      <c r="D125" s="218" t="s">
        <v>101</v>
      </c>
      <c r="E125" s="254">
        <f t="array" ref="E125">SUM(E241:E242+E245+E249)</f>
        <v>8</v>
      </c>
      <c r="G125" s="220">
        <f>F125*E125</f>
        <v>0</v>
      </c>
    </row>
    <row r="126" spans="1:7" ht="5.25" customHeight="1"/>
    <row r="127" spans="1:7" ht="29.25" customHeight="1">
      <c r="B127" s="218" t="s">
        <v>790</v>
      </c>
      <c r="C127" s="253" t="s">
        <v>791</v>
      </c>
      <c r="D127" s="218" t="s">
        <v>101</v>
      </c>
      <c r="E127" s="254">
        <f>E125</f>
        <v>8</v>
      </c>
      <c r="G127" s="220">
        <f>F127*E127</f>
        <v>0</v>
      </c>
    </row>
    <row r="128" spans="1:7" ht="3.75" customHeight="1">
      <c r="G128" s="220"/>
    </row>
    <row r="129" spans="1:7">
      <c r="C129" s="271" t="s">
        <v>792</v>
      </c>
      <c r="G129" s="220"/>
    </row>
    <row r="130" spans="1:7" ht="18" customHeight="1">
      <c r="B130" s="218" t="s">
        <v>793</v>
      </c>
      <c r="C130" s="253" t="s">
        <v>794</v>
      </c>
      <c r="D130" s="218" t="s">
        <v>741</v>
      </c>
      <c r="E130" s="254">
        <f>E71</f>
        <v>407.375</v>
      </c>
      <c r="G130" s="220">
        <f>F130*E130</f>
        <v>0</v>
      </c>
    </row>
    <row r="131" spans="1:7" ht="4.5" customHeight="1">
      <c r="F131" s="261"/>
      <c r="G131" s="220"/>
    </row>
    <row r="132" spans="1:7">
      <c r="B132" s="218" t="s">
        <v>795</v>
      </c>
      <c r="C132" s="253" t="s">
        <v>796</v>
      </c>
      <c r="D132" s="218">
        <v>10</v>
      </c>
      <c r="F132" s="261"/>
      <c r="G132" s="222">
        <f>SUM(G78:G131)*(D132/100)</f>
        <v>0</v>
      </c>
    </row>
    <row r="133" spans="1:7" ht="9.75" customHeight="1"/>
    <row r="134" spans="1:7" ht="26.25" thickBot="1">
      <c r="A134" s="312"/>
      <c r="B134" s="279" t="s">
        <v>694</v>
      </c>
      <c r="C134" s="329" t="s">
        <v>797</v>
      </c>
      <c r="D134" s="313"/>
      <c r="E134" s="280"/>
      <c r="F134" s="281"/>
      <c r="G134" s="314">
        <f>SUM(G78:G132)</f>
        <v>0</v>
      </c>
    </row>
    <row r="135" spans="1:7" ht="13.5" thickTop="1"/>
    <row r="136" spans="1:7" ht="4.5" customHeight="1"/>
    <row r="137" spans="1:7" s="250" customFormat="1" ht="16.5">
      <c r="A137" s="301"/>
      <c r="B137" s="273" t="s">
        <v>798</v>
      </c>
      <c r="C137" s="195"/>
      <c r="D137" s="193"/>
      <c r="E137" s="297"/>
      <c r="F137" s="298"/>
      <c r="G137" s="193"/>
    </row>
    <row r="138" spans="1:7" ht="6" customHeight="1">
      <c r="A138" s="302"/>
      <c r="B138" s="212"/>
      <c r="G138" s="218"/>
    </row>
    <row r="139" spans="1:7" ht="15" customHeight="1">
      <c r="A139" s="302"/>
      <c r="B139" s="1093" t="s">
        <v>799</v>
      </c>
      <c r="C139" s="1093"/>
      <c r="D139" s="1093"/>
      <c r="E139" s="1093"/>
      <c r="G139" s="218"/>
    </row>
    <row r="140" spans="1:7">
      <c r="A140" s="302"/>
      <c r="B140" s="1093"/>
      <c r="C140" s="1093"/>
      <c r="D140" s="1093"/>
      <c r="E140" s="1093"/>
      <c r="G140" s="218"/>
    </row>
    <row r="141" spans="1:7">
      <c r="A141" s="302"/>
      <c r="B141" s="1093"/>
      <c r="C141" s="1093"/>
      <c r="D141" s="1093"/>
      <c r="E141" s="1093"/>
      <c r="G141" s="218"/>
    </row>
    <row r="142" spans="1:7">
      <c r="A142" s="330"/>
      <c r="B142" s="331"/>
      <c r="C142" s="332"/>
      <c r="D142" s="331"/>
      <c r="E142" s="333"/>
      <c r="F142" s="334"/>
      <c r="G142" s="335" t="s">
        <v>634</v>
      </c>
    </row>
    <row r="143" spans="1:7" s="276" customFormat="1" ht="17.25" thickBot="1">
      <c r="A143" s="263"/>
      <c r="B143" s="264" t="s">
        <v>696</v>
      </c>
      <c r="C143" s="336" t="s">
        <v>800</v>
      </c>
      <c r="D143" s="264"/>
      <c r="E143" s="266"/>
      <c r="F143" s="267"/>
      <c r="G143" s="268">
        <f>G193</f>
        <v>0</v>
      </c>
    </row>
    <row r="144" spans="1:7" ht="13.5" thickTop="1">
      <c r="A144" s="302"/>
      <c r="B144" s="253"/>
      <c r="D144" s="337"/>
      <c r="E144" s="338"/>
      <c r="G144" s="218"/>
    </row>
    <row r="145" spans="1:7">
      <c r="A145" s="302"/>
      <c r="B145" s="212"/>
      <c r="C145" s="303" t="s">
        <v>637</v>
      </c>
      <c r="D145" s="304" t="s">
        <v>638</v>
      </c>
      <c r="E145" s="305" t="s">
        <v>639</v>
      </c>
      <c r="F145" s="306" t="s">
        <v>640</v>
      </c>
      <c r="G145" s="339" t="s">
        <v>634</v>
      </c>
    </row>
    <row r="146" spans="1:7">
      <c r="A146" s="302"/>
      <c r="B146" s="212"/>
      <c r="G146" s="218"/>
    </row>
    <row r="147" spans="1:7">
      <c r="A147" s="302"/>
      <c r="B147" s="258" t="s">
        <v>696</v>
      </c>
      <c r="C147" s="271" t="s">
        <v>801</v>
      </c>
      <c r="G147" s="218"/>
    </row>
    <row r="148" spans="1:7" ht="8.25" customHeight="1">
      <c r="A148" s="302"/>
      <c r="B148" s="212"/>
      <c r="C148" s="259"/>
      <c r="G148" s="340"/>
    </row>
    <row r="149" spans="1:7" ht="38.25">
      <c r="A149" s="302"/>
      <c r="B149" s="218" t="s">
        <v>802</v>
      </c>
      <c r="C149" s="253" t="s">
        <v>803</v>
      </c>
      <c r="D149" s="337" t="s">
        <v>101</v>
      </c>
      <c r="E149" s="338">
        <v>1</v>
      </c>
      <c r="G149" s="220">
        <f>F149*E149</f>
        <v>0</v>
      </c>
    </row>
    <row r="150" spans="1:7" ht="7.5" customHeight="1">
      <c r="A150" s="302"/>
      <c r="B150" s="212"/>
      <c r="G150" s="340"/>
    </row>
    <row r="151" spans="1:7" ht="51">
      <c r="A151" s="302"/>
      <c r="B151" s="218" t="s">
        <v>804</v>
      </c>
      <c r="C151" s="253" t="s">
        <v>805</v>
      </c>
      <c r="D151" s="337" t="s">
        <v>101</v>
      </c>
      <c r="E151" s="338">
        <v>1</v>
      </c>
      <c r="G151" s="220">
        <f>F151*E151</f>
        <v>0</v>
      </c>
    </row>
    <row r="152" spans="1:7" ht="7.5" customHeight="1">
      <c r="A152" s="302"/>
      <c r="B152" s="212"/>
      <c r="G152" s="340"/>
    </row>
    <row r="153" spans="1:7" ht="76.5">
      <c r="A153" s="302"/>
      <c r="B153" s="218" t="s">
        <v>806</v>
      </c>
      <c r="C153" s="166" t="s">
        <v>807</v>
      </c>
      <c r="D153" s="166"/>
      <c r="E153" s="338"/>
      <c r="G153" s="340"/>
    </row>
    <row r="154" spans="1:7">
      <c r="A154" s="302"/>
      <c r="C154" s="253" t="s">
        <v>808</v>
      </c>
      <c r="D154" s="218" t="s">
        <v>126</v>
      </c>
      <c r="E154" s="254">
        <f>E219</f>
        <v>162.94999999999999</v>
      </c>
      <c r="G154" s="220">
        <f>F154*E154</f>
        <v>0</v>
      </c>
    </row>
    <row r="155" spans="1:7" ht="7.5" customHeight="1">
      <c r="A155" s="302"/>
      <c r="B155" s="212"/>
      <c r="G155" s="340"/>
    </row>
    <row r="156" spans="1:7" ht="42" customHeight="1">
      <c r="A156" s="302"/>
      <c r="B156" s="218" t="s">
        <v>809</v>
      </c>
      <c r="C156" s="253" t="s">
        <v>810</v>
      </c>
      <c r="D156" s="253"/>
      <c r="E156" s="338"/>
      <c r="G156" s="340"/>
    </row>
    <row r="157" spans="1:7">
      <c r="A157" s="302"/>
      <c r="C157" s="253" t="s">
        <v>811</v>
      </c>
      <c r="D157" s="218" t="s">
        <v>101</v>
      </c>
      <c r="E157" s="254">
        <f>H249-E158</f>
        <v>21</v>
      </c>
      <c r="G157" s="220">
        <f>F157*E157</f>
        <v>0</v>
      </c>
    </row>
    <row r="158" spans="1:7">
      <c r="A158" s="302"/>
      <c r="C158" s="253" t="s">
        <v>812</v>
      </c>
      <c r="D158" s="218" t="s">
        <v>101</v>
      </c>
      <c r="E158" s="254">
        <v>5</v>
      </c>
      <c r="G158" s="220">
        <f>F158*E158</f>
        <v>0</v>
      </c>
    </row>
    <row r="159" spans="1:7" ht="6.75" customHeight="1">
      <c r="A159" s="302"/>
      <c r="G159" s="220"/>
    </row>
    <row r="160" spans="1:7" ht="38.25">
      <c r="A160" s="302"/>
      <c r="B160" s="218" t="s">
        <v>813</v>
      </c>
      <c r="C160" s="253" t="s">
        <v>814</v>
      </c>
      <c r="D160" s="253"/>
      <c r="E160" s="338"/>
      <c r="F160" s="341"/>
      <c r="G160" s="342"/>
    </row>
    <row r="161" spans="1:7">
      <c r="A161" s="302"/>
      <c r="B161" s="212"/>
      <c r="C161" s="253" t="s">
        <v>815</v>
      </c>
      <c r="D161" s="218" t="s">
        <v>101</v>
      </c>
      <c r="E161" s="343">
        <f>SUM(E226:E231)</f>
        <v>7</v>
      </c>
      <c r="G161" s="220">
        <f>F161*E161</f>
        <v>0</v>
      </c>
    </row>
    <row r="162" spans="1:7" ht="7.5" customHeight="1">
      <c r="A162" s="302"/>
      <c r="B162" s="212"/>
      <c r="G162" s="218"/>
    </row>
    <row r="163" spans="1:7" ht="25.5">
      <c r="A163" s="302"/>
      <c r="B163" s="218" t="s">
        <v>816</v>
      </c>
      <c r="C163" s="253" t="s">
        <v>817</v>
      </c>
      <c r="D163" s="253"/>
      <c r="E163" s="337"/>
      <c r="G163" s="218"/>
    </row>
    <row r="164" spans="1:7">
      <c r="A164" s="302"/>
      <c r="B164" s="212"/>
      <c r="C164" s="253" t="s">
        <v>818</v>
      </c>
      <c r="D164" s="218" t="s">
        <v>101</v>
      </c>
      <c r="E164" s="183">
        <f>SUM(E235:E237)</f>
        <v>13</v>
      </c>
      <c r="G164" s="220">
        <f>F164*E164</f>
        <v>0</v>
      </c>
    </row>
    <row r="165" spans="1:7">
      <c r="A165" s="302"/>
      <c r="B165" s="212"/>
      <c r="E165" s="183"/>
      <c r="G165" s="220"/>
    </row>
    <row r="166" spans="1:7" ht="38.25" customHeight="1">
      <c r="A166" s="302"/>
      <c r="B166" s="212" t="s">
        <v>819</v>
      </c>
      <c r="C166" s="253" t="s">
        <v>820</v>
      </c>
      <c r="D166" s="253"/>
      <c r="E166" s="338"/>
      <c r="G166" s="218"/>
    </row>
    <row r="167" spans="1:7">
      <c r="A167" s="302"/>
      <c r="B167" s="212"/>
      <c r="C167" s="253" t="s">
        <v>821</v>
      </c>
      <c r="D167" s="337" t="s">
        <v>101</v>
      </c>
      <c r="E167" s="254">
        <f>E242+E241</f>
        <v>4</v>
      </c>
      <c r="G167" s="220">
        <f>F167*E167</f>
        <v>0</v>
      </c>
    </row>
    <row r="168" spans="1:7">
      <c r="A168" s="302"/>
      <c r="B168" s="212"/>
      <c r="D168" s="337"/>
      <c r="F168" s="994"/>
      <c r="G168" s="220"/>
    </row>
    <row r="169" spans="1:7" ht="38.25">
      <c r="A169" s="302"/>
      <c r="B169" s="212" t="s">
        <v>822</v>
      </c>
      <c r="C169" s="253" t="s">
        <v>823</v>
      </c>
      <c r="D169" s="337" t="s">
        <v>101</v>
      </c>
      <c r="E169" s="254">
        <f>E245</f>
        <v>1</v>
      </c>
      <c r="G169" s="220">
        <f>F169*E169</f>
        <v>0</v>
      </c>
    </row>
    <row r="170" spans="1:7" ht="9.9499999999999993" customHeight="1">
      <c r="A170" s="302"/>
      <c r="B170" s="212"/>
      <c r="D170" s="337"/>
      <c r="G170" s="220"/>
    </row>
    <row r="171" spans="1:7" ht="71.25" customHeight="1">
      <c r="A171" s="302"/>
      <c r="B171" s="212" t="s">
        <v>824</v>
      </c>
      <c r="C171" s="253" t="s">
        <v>825</v>
      </c>
      <c r="D171" s="337" t="s">
        <v>101</v>
      </c>
      <c r="E171" s="254">
        <f>E249</f>
        <v>1</v>
      </c>
      <c r="G171" s="220">
        <f>F171*E171</f>
        <v>0</v>
      </c>
    </row>
    <row r="172" spans="1:7" ht="7.5" customHeight="1">
      <c r="A172" s="302"/>
      <c r="B172" s="212"/>
      <c r="D172" s="337"/>
      <c r="F172" s="344"/>
      <c r="G172" s="220"/>
    </row>
    <row r="173" spans="1:7" ht="30.75" customHeight="1">
      <c r="A173" s="302"/>
      <c r="B173" s="212" t="s">
        <v>826</v>
      </c>
      <c r="C173" s="253" t="s">
        <v>827</v>
      </c>
      <c r="D173" s="218" t="s">
        <v>101</v>
      </c>
      <c r="E173" s="254">
        <f>E167+E171+E169</f>
        <v>6</v>
      </c>
      <c r="G173" s="220">
        <f>F173*E173</f>
        <v>0</v>
      </c>
    </row>
    <row r="174" spans="1:7" ht="9" customHeight="1">
      <c r="A174" s="302"/>
      <c r="B174" s="212"/>
      <c r="G174" s="218"/>
    </row>
    <row r="175" spans="1:7" ht="30" customHeight="1">
      <c r="A175" s="302"/>
      <c r="B175" s="212" t="s">
        <v>828</v>
      </c>
      <c r="C175" s="253" t="s">
        <v>829</v>
      </c>
      <c r="D175" s="218" t="s">
        <v>101</v>
      </c>
      <c r="E175" s="254">
        <f>E253</f>
        <v>2</v>
      </c>
      <c r="G175" s="220">
        <f>F175*E175</f>
        <v>0</v>
      </c>
    </row>
    <row r="176" spans="1:7" ht="9" customHeight="1">
      <c r="A176" s="302"/>
      <c r="B176" s="212"/>
      <c r="G176" s="218"/>
    </row>
    <row r="177" spans="1:7" ht="52.5" customHeight="1">
      <c r="A177" s="302"/>
      <c r="B177" s="212" t="s">
        <v>830</v>
      </c>
      <c r="C177" s="253" t="s">
        <v>831</v>
      </c>
      <c r="D177" s="218" t="s">
        <v>101</v>
      </c>
      <c r="E177" s="254">
        <f>E251</f>
        <v>2</v>
      </c>
      <c r="G177" s="220">
        <f>F177*E177</f>
        <v>0</v>
      </c>
    </row>
    <row r="178" spans="1:7" ht="6.75" customHeight="1">
      <c r="A178" s="302"/>
      <c r="B178" s="212"/>
      <c r="G178" s="218"/>
    </row>
    <row r="179" spans="1:7" ht="68.25" customHeight="1">
      <c r="A179" s="302"/>
      <c r="B179" s="212" t="s">
        <v>832</v>
      </c>
      <c r="C179" s="253" t="s">
        <v>833</v>
      </c>
      <c r="D179" s="218" t="s">
        <v>126</v>
      </c>
      <c r="E179" s="254">
        <f>E255</f>
        <v>162.94999999999999</v>
      </c>
      <c r="G179" s="220">
        <f>F179*E179</f>
        <v>0</v>
      </c>
    </row>
    <row r="180" spans="1:7" ht="7.5" customHeight="1">
      <c r="A180" s="302"/>
      <c r="B180" s="212"/>
      <c r="G180" s="218"/>
    </row>
    <row r="181" spans="1:7" ht="56.25" customHeight="1">
      <c r="A181" s="302"/>
      <c r="B181" s="212" t="s">
        <v>834</v>
      </c>
      <c r="C181" s="253" t="s">
        <v>835</v>
      </c>
      <c r="D181" s="218" t="s">
        <v>126</v>
      </c>
      <c r="E181" s="254">
        <f>E179</f>
        <v>162.94999999999999</v>
      </c>
      <c r="G181" s="220">
        <f>F181*E181</f>
        <v>0</v>
      </c>
    </row>
    <row r="182" spans="1:7" ht="6.75" customHeight="1">
      <c r="A182" s="302"/>
      <c r="B182" s="212"/>
      <c r="G182" s="218"/>
    </row>
    <row r="183" spans="1:7" ht="28.5" customHeight="1">
      <c r="A183" s="302"/>
      <c r="B183" s="212" t="s">
        <v>836</v>
      </c>
      <c r="C183" s="253" t="s">
        <v>837</v>
      </c>
      <c r="D183" s="218" t="s">
        <v>101</v>
      </c>
      <c r="E183" s="254">
        <v>1</v>
      </c>
      <c r="G183" s="220">
        <f>F183*E183</f>
        <v>0</v>
      </c>
    </row>
    <row r="184" spans="1:7" ht="5.25" customHeight="1">
      <c r="A184" s="302"/>
      <c r="B184" s="212"/>
      <c r="G184" s="218"/>
    </row>
    <row r="185" spans="1:7" ht="44.25" customHeight="1">
      <c r="A185" s="302"/>
      <c r="B185" s="212" t="s">
        <v>838</v>
      </c>
      <c r="C185" s="253" t="s">
        <v>839</v>
      </c>
      <c r="D185" s="218" t="s">
        <v>101</v>
      </c>
      <c r="E185" s="254">
        <f>+E171+E169</f>
        <v>2</v>
      </c>
      <c r="G185" s="220">
        <f>F185*E185</f>
        <v>0</v>
      </c>
    </row>
    <row r="186" spans="1:7" ht="4.5" customHeight="1">
      <c r="A186" s="302"/>
      <c r="B186" s="212"/>
      <c r="G186" s="218"/>
    </row>
    <row r="187" spans="1:7" ht="30" customHeight="1">
      <c r="A187" s="302"/>
      <c r="B187" s="212" t="s">
        <v>840</v>
      </c>
      <c r="C187" s="253" t="s">
        <v>841</v>
      </c>
      <c r="D187" s="218" t="s">
        <v>101</v>
      </c>
      <c r="E187" s="254">
        <v>2</v>
      </c>
      <c r="G187" s="220">
        <f>F187*E187</f>
        <v>0</v>
      </c>
    </row>
    <row r="188" spans="1:7" ht="6.75" customHeight="1">
      <c r="A188" s="302"/>
      <c r="B188" s="212"/>
      <c r="G188" s="220"/>
    </row>
    <row r="189" spans="1:7" ht="93" customHeight="1">
      <c r="A189" s="302"/>
      <c r="B189" s="212" t="s">
        <v>842</v>
      </c>
      <c r="C189" s="253" t="s">
        <v>843</v>
      </c>
      <c r="D189" s="218" t="s">
        <v>318</v>
      </c>
      <c r="E189" s="254">
        <v>1</v>
      </c>
      <c r="G189" s="220">
        <f>F189*E189</f>
        <v>0</v>
      </c>
    </row>
    <row r="190" spans="1:7" ht="4.5" customHeight="1">
      <c r="A190" s="302"/>
      <c r="B190" s="212"/>
      <c r="G190" s="218"/>
    </row>
    <row r="191" spans="1:7">
      <c r="B191" s="218" t="s">
        <v>844</v>
      </c>
      <c r="C191" s="253" t="s">
        <v>845</v>
      </c>
      <c r="D191" s="218">
        <v>10</v>
      </c>
      <c r="G191" s="222">
        <f>SUM(G147:G190)*(D191/100)</f>
        <v>0</v>
      </c>
    </row>
    <row r="192" spans="1:7" ht="6" customHeight="1">
      <c r="C192" s="345"/>
      <c r="F192" s="311"/>
      <c r="G192" s="327"/>
    </row>
    <row r="193" spans="1:7" ht="13.5" thickBot="1">
      <c r="A193" s="312"/>
      <c r="B193" s="279" t="s">
        <v>696</v>
      </c>
      <c r="C193" s="329" t="s">
        <v>846</v>
      </c>
      <c r="D193" s="313" t="s">
        <v>847</v>
      </c>
      <c r="E193" s="280"/>
      <c r="F193" s="281"/>
      <c r="G193" s="314">
        <f>SUM(G147:G192)</f>
        <v>0</v>
      </c>
    </row>
    <row r="194" spans="1:7" ht="13.5" thickTop="1">
      <c r="A194" s="302"/>
      <c r="B194" s="212"/>
      <c r="G194" s="218"/>
    </row>
    <row r="195" spans="1:7" ht="9" customHeight="1">
      <c r="C195" s="345"/>
      <c r="F195" s="311"/>
      <c r="G195" s="327"/>
    </row>
    <row r="196" spans="1:7" s="250" customFormat="1" ht="16.5" customHeight="1">
      <c r="A196" s="249"/>
      <c r="B196" s="273" t="s">
        <v>848</v>
      </c>
      <c r="C196" s="346"/>
      <c r="D196" s="193"/>
      <c r="E196" s="297"/>
      <c r="F196" s="347"/>
      <c r="G196" s="348"/>
    </row>
    <row r="197" spans="1:7" ht="15" customHeight="1">
      <c r="B197" s="1088" t="s">
        <v>849</v>
      </c>
      <c r="C197" s="1088"/>
      <c r="D197" s="1088"/>
      <c r="E197" s="1094"/>
      <c r="F197" s="311"/>
      <c r="G197" s="327"/>
    </row>
    <row r="198" spans="1:7" ht="15" customHeight="1">
      <c r="B198" s="1088"/>
      <c r="C198" s="1088"/>
      <c r="D198" s="1088"/>
      <c r="E198" s="1094"/>
      <c r="F198" s="311"/>
      <c r="G198" s="327"/>
    </row>
    <row r="199" spans="1:7" ht="15" customHeight="1">
      <c r="B199" s="1088"/>
      <c r="C199" s="1088"/>
      <c r="D199" s="1088"/>
      <c r="E199" s="1094"/>
      <c r="F199" s="311"/>
      <c r="G199" s="327"/>
    </row>
    <row r="200" spans="1:7" ht="15" customHeight="1">
      <c r="B200" s="1088"/>
      <c r="C200" s="1088"/>
      <c r="D200" s="1088"/>
      <c r="E200" s="1094"/>
      <c r="F200" s="311"/>
      <c r="G200" s="327"/>
    </row>
    <row r="201" spans="1:7" ht="15" customHeight="1">
      <c r="B201" s="1088"/>
      <c r="C201" s="1088"/>
      <c r="D201" s="1088"/>
      <c r="E201" s="1094"/>
      <c r="F201" s="311"/>
      <c r="G201" s="327"/>
    </row>
    <row r="202" spans="1:7" ht="15" customHeight="1">
      <c r="B202" s="1088"/>
      <c r="C202" s="1088"/>
      <c r="D202" s="1088"/>
      <c r="E202" s="1094"/>
      <c r="F202" s="311"/>
      <c r="G202" s="327"/>
    </row>
    <row r="203" spans="1:7" ht="15" customHeight="1">
      <c r="B203" s="1088"/>
      <c r="C203" s="1088"/>
      <c r="D203" s="1088"/>
      <c r="E203" s="1094"/>
      <c r="F203" s="311"/>
      <c r="G203" s="327"/>
    </row>
    <row r="204" spans="1:7" ht="15" customHeight="1">
      <c r="B204" s="1088"/>
      <c r="C204" s="1088"/>
      <c r="D204" s="1088"/>
      <c r="E204" s="1094"/>
      <c r="F204" s="311"/>
      <c r="G204" s="327"/>
    </row>
    <row r="205" spans="1:7" ht="15" customHeight="1">
      <c r="B205" s="1088"/>
      <c r="C205" s="1088"/>
      <c r="D205" s="1088"/>
      <c r="E205" s="1094"/>
      <c r="F205" s="311"/>
      <c r="G205" s="327"/>
    </row>
    <row r="206" spans="1:7" ht="15" customHeight="1">
      <c r="B206" s="1088"/>
      <c r="C206" s="1088"/>
      <c r="D206" s="1088"/>
      <c r="E206" s="1094"/>
      <c r="F206" s="311"/>
      <c r="G206" s="327"/>
    </row>
    <row r="207" spans="1:7" ht="15" customHeight="1">
      <c r="B207" s="1088"/>
      <c r="C207" s="1088"/>
      <c r="D207" s="1088"/>
      <c r="E207" s="1094"/>
      <c r="F207" s="311"/>
      <c r="G207" s="327"/>
    </row>
    <row r="208" spans="1:7" ht="15" customHeight="1">
      <c r="B208" s="1088"/>
      <c r="C208" s="1088"/>
      <c r="D208" s="1088"/>
      <c r="E208" s="1094"/>
      <c r="F208" s="311"/>
      <c r="G208" s="327"/>
    </row>
    <row r="209" spans="1:9" ht="15" customHeight="1">
      <c r="B209" s="1088"/>
      <c r="C209" s="1088"/>
      <c r="D209" s="1088"/>
      <c r="E209" s="1094"/>
      <c r="F209" s="311"/>
      <c r="G209" s="327"/>
    </row>
    <row r="210" spans="1:9" ht="15" customHeight="1">
      <c r="B210" s="1088"/>
      <c r="C210" s="1088"/>
      <c r="D210" s="1088"/>
      <c r="E210" s="1094"/>
      <c r="F210" s="311"/>
      <c r="G210" s="327"/>
    </row>
    <row r="211" spans="1:9" ht="36.75" customHeight="1">
      <c r="B211" s="1088"/>
      <c r="C211" s="1088"/>
      <c r="D211" s="1088"/>
      <c r="E211" s="1094"/>
      <c r="F211" s="311"/>
      <c r="G211" s="327"/>
    </row>
    <row r="212" spans="1:9" s="352" customFormat="1" ht="13.5" customHeight="1">
      <c r="A212" s="330"/>
      <c r="B212" s="331"/>
      <c r="C212" s="349"/>
      <c r="D212" s="349"/>
      <c r="E212" s="333"/>
      <c r="F212" s="350"/>
      <c r="G212" s="351" t="s">
        <v>634</v>
      </c>
    </row>
    <row r="213" spans="1:9" s="353" customFormat="1" ht="13.5" thickBot="1">
      <c r="B213" s="279" t="s">
        <v>698</v>
      </c>
      <c r="C213" s="313" t="s">
        <v>850</v>
      </c>
      <c r="D213" s="279"/>
      <c r="E213" s="280"/>
      <c r="F213" s="281"/>
      <c r="G213" s="314">
        <f>G261</f>
        <v>0</v>
      </c>
    </row>
    <row r="214" spans="1:9" ht="6.75" customHeight="1" thickTop="1">
      <c r="C214" s="345"/>
      <c r="F214" s="311"/>
      <c r="G214" s="327"/>
    </row>
    <row r="215" spans="1:9" s="360" customFormat="1" ht="15" customHeight="1">
      <c r="A215" s="302"/>
      <c r="B215" s="354"/>
      <c r="C215" s="355" t="s">
        <v>637</v>
      </c>
      <c r="D215" s="356" t="s">
        <v>638</v>
      </c>
      <c r="E215" s="357" t="s">
        <v>639</v>
      </c>
      <c r="F215" s="358" t="s">
        <v>640</v>
      </c>
      <c r="G215" s="359" t="s">
        <v>634</v>
      </c>
    </row>
    <row r="216" spans="1:9" ht="6" customHeight="1">
      <c r="C216" s="345"/>
      <c r="F216" s="311"/>
      <c r="G216" s="327"/>
    </row>
    <row r="217" spans="1:9" s="251" customFormat="1" ht="15" customHeight="1">
      <c r="B217" s="258" t="s">
        <v>698</v>
      </c>
      <c r="C217" s="271" t="s">
        <v>801</v>
      </c>
      <c r="D217" s="218"/>
      <c r="E217" s="254"/>
      <c r="F217" s="311"/>
      <c r="G217" s="327"/>
    </row>
    <row r="218" spans="1:9" ht="89.25">
      <c r="A218" s="257"/>
      <c r="B218" s="361" t="s">
        <v>851</v>
      </c>
      <c r="C218" s="349" t="s">
        <v>852</v>
      </c>
      <c r="D218" s="349"/>
      <c r="E218" s="362"/>
      <c r="F218" s="311"/>
      <c r="G218" s="327"/>
    </row>
    <row r="219" spans="1:9">
      <c r="C219" s="363" t="s">
        <v>853</v>
      </c>
      <c r="D219" s="364" t="s">
        <v>126</v>
      </c>
      <c r="E219" s="365">
        <v>162.94999999999999</v>
      </c>
      <c r="F219" s="366"/>
      <c r="G219" s="367"/>
    </row>
    <row r="220" spans="1:9">
      <c r="C220" s="368"/>
      <c r="D220" s="171" t="s">
        <v>854</v>
      </c>
      <c r="E220" s="369">
        <f>ROUND((E219*1.02)/6,0)</f>
        <v>28</v>
      </c>
      <c r="F220" s="311"/>
      <c r="G220" s="327"/>
    </row>
    <row r="221" spans="1:9">
      <c r="B221" s="171"/>
      <c r="C221" s="370"/>
      <c r="D221" s="171" t="s">
        <v>101</v>
      </c>
      <c r="E221" s="371">
        <f>ROUND(E220,0)</f>
        <v>28</v>
      </c>
      <c r="F221" s="372"/>
      <c r="G221" s="373"/>
    </row>
    <row r="222" spans="1:9">
      <c r="C222" s="345" t="s">
        <v>855</v>
      </c>
      <c r="D222" s="218" t="s">
        <v>126</v>
      </c>
      <c r="E222" s="369">
        <f>E221*6-E223</f>
        <v>72</v>
      </c>
      <c r="G222" s="220">
        <f>F222*E222</f>
        <v>0</v>
      </c>
    </row>
    <row r="223" spans="1:9">
      <c r="C223" s="345" t="s">
        <v>856</v>
      </c>
      <c r="D223" s="218" t="s">
        <v>126</v>
      </c>
      <c r="E223" s="369">
        <f>16*6</f>
        <v>96</v>
      </c>
      <c r="G223" s="220">
        <f>F223*E223</f>
        <v>0</v>
      </c>
      <c r="I223" s="374"/>
    </row>
    <row r="224" spans="1:9">
      <c r="C224" s="345"/>
      <c r="E224" s="369"/>
      <c r="F224" s="993"/>
      <c r="G224" s="220"/>
      <c r="I224" s="374"/>
    </row>
    <row r="225" spans="1:9">
      <c r="B225" s="361" t="s">
        <v>857</v>
      </c>
      <c r="C225" s="166" t="s">
        <v>858</v>
      </c>
      <c r="D225" s="166"/>
      <c r="E225" s="369"/>
      <c r="F225" s="311"/>
      <c r="G225" s="327"/>
    </row>
    <row r="226" spans="1:9">
      <c r="C226" s="345" t="s">
        <v>859</v>
      </c>
      <c r="D226" s="218" t="s">
        <v>101</v>
      </c>
      <c r="E226" s="369">
        <v>2</v>
      </c>
      <c r="G226" s="220">
        <f t="shared" ref="G226:G231" si="1">F226*E226</f>
        <v>0</v>
      </c>
    </row>
    <row r="227" spans="1:9">
      <c r="C227" s="345" t="s">
        <v>860</v>
      </c>
      <c r="D227" s="218" t="s">
        <v>101</v>
      </c>
      <c r="E227" s="369">
        <v>1</v>
      </c>
      <c r="G227" s="220">
        <f t="shared" si="1"/>
        <v>0</v>
      </c>
    </row>
    <row r="228" spans="1:9">
      <c r="C228" s="345" t="s">
        <v>861</v>
      </c>
      <c r="D228" s="218" t="s">
        <v>101</v>
      </c>
      <c r="E228" s="369">
        <v>1</v>
      </c>
      <c r="G228" s="220">
        <f t="shared" si="1"/>
        <v>0</v>
      </c>
    </row>
    <row r="229" spans="1:9">
      <c r="C229" s="345" t="s">
        <v>862</v>
      </c>
      <c r="D229" s="218" t="s">
        <v>101</v>
      </c>
      <c r="E229" s="369">
        <v>1</v>
      </c>
      <c r="G229" s="220">
        <f t="shared" si="1"/>
        <v>0</v>
      </c>
    </row>
    <row r="230" spans="1:9">
      <c r="C230" s="345" t="s">
        <v>863</v>
      </c>
      <c r="D230" s="218" t="s">
        <v>101</v>
      </c>
      <c r="E230" s="369">
        <v>1</v>
      </c>
      <c r="G230" s="220">
        <f t="shared" si="1"/>
        <v>0</v>
      </c>
    </row>
    <row r="231" spans="1:9" s="250" customFormat="1" ht="12.75" customHeight="1">
      <c r="A231" s="251"/>
      <c r="B231" s="218"/>
      <c r="C231" s="345" t="s">
        <v>864</v>
      </c>
      <c r="D231" s="218" t="s">
        <v>101</v>
      </c>
      <c r="E231" s="369">
        <v>1</v>
      </c>
      <c r="F231" s="255"/>
      <c r="G231" s="220">
        <f t="shared" si="1"/>
        <v>0</v>
      </c>
      <c r="H231" s="256"/>
      <c r="I231" s="256"/>
    </row>
    <row r="232" spans="1:9" s="250" customFormat="1" ht="12" customHeight="1">
      <c r="A232" s="251"/>
      <c r="B232" s="218"/>
      <c r="C232" s="345" t="s">
        <v>865</v>
      </c>
      <c r="D232" s="218"/>
      <c r="E232" s="369"/>
      <c r="F232" s="311"/>
      <c r="G232" s="220"/>
      <c r="H232" s="256"/>
      <c r="I232" s="256"/>
    </row>
    <row r="233" spans="1:9">
      <c r="E233" s="369"/>
    </row>
    <row r="234" spans="1:9" s="250" customFormat="1" ht="25.5">
      <c r="A234" s="251"/>
      <c r="B234" s="218" t="s">
        <v>866</v>
      </c>
      <c r="C234" s="166" t="s">
        <v>867</v>
      </c>
      <c r="D234" s="166"/>
      <c r="E234" s="369"/>
      <c r="F234" s="311"/>
      <c r="G234" s="327"/>
      <c r="H234" s="256"/>
      <c r="I234" s="256"/>
    </row>
    <row r="235" spans="1:9">
      <c r="C235" s="345" t="s">
        <v>868</v>
      </c>
      <c r="D235" s="218" t="s">
        <v>101</v>
      </c>
      <c r="E235" s="369">
        <v>2</v>
      </c>
      <c r="G235" s="220">
        <f t="shared" ref="G235:G237" si="2">F235*E235</f>
        <v>0</v>
      </c>
    </row>
    <row r="236" spans="1:9">
      <c r="C236" s="345" t="s">
        <v>869</v>
      </c>
      <c r="D236" s="218" t="s">
        <v>101</v>
      </c>
      <c r="E236" s="369">
        <v>3</v>
      </c>
      <c r="G236" s="220">
        <f t="shared" si="2"/>
        <v>0</v>
      </c>
    </row>
    <row r="237" spans="1:9">
      <c r="C237" s="345" t="s">
        <v>870</v>
      </c>
      <c r="D237" s="218" t="s">
        <v>101</v>
      </c>
      <c r="E237" s="369">
        <v>8</v>
      </c>
      <c r="G237" s="220">
        <f t="shared" si="2"/>
        <v>0</v>
      </c>
    </row>
    <row r="238" spans="1:9">
      <c r="E238" s="369"/>
      <c r="F238" s="311"/>
    </row>
    <row r="239" spans="1:9" ht="51">
      <c r="B239" s="218" t="s">
        <v>871</v>
      </c>
      <c r="C239" s="166" t="s">
        <v>872</v>
      </c>
      <c r="D239" s="166"/>
      <c r="E239" s="369"/>
      <c r="F239" s="311"/>
      <c r="G239" s="327"/>
    </row>
    <row r="240" spans="1:9" ht="15.75">
      <c r="C240" s="345" t="s">
        <v>873</v>
      </c>
      <c r="D240" s="371"/>
      <c r="E240" s="251"/>
      <c r="F240" s="311"/>
      <c r="G240" s="327"/>
    </row>
    <row r="241" spans="2:8">
      <c r="C241" s="345" t="s">
        <v>874</v>
      </c>
      <c r="D241" s="218" t="s">
        <v>101</v>
      </c>
      <c r="E241" s="369">
        <v>2</v>
      </c>
      <c r="G241" s="220">
        <f>F241*E241</f>
        <v>0</v>
      </c>
    </row>
    <row r="242" spans="2:8" ht="16.5" customHeight="1">
      <c r="C242" s="345" t="s">
        <v>853</v>
      </c>
      <c r="D242" s="218" t="s">
        <v>101</v>
      </c>
      <c r="E242" s="369">
        <v>2</v>
      </c>
      <c r="G242" s="220">
        <f>F242*E242</f>
        <v>0</v>
      </c>
    </row>
    <row r="243" spans="2:8" ht="6.75" customHeight="1">
      <c r="E243" s="369"/>
    </row>
    <row r="244" spans="2:8" ht="25.5">
      <c r="B244" s="218" t="s">
        <v>875</v>
      </c>
      <c r="C244" s="166" t="s">
        <v>876</v>
      </c>
      <c r="E244" s="369"/>
    </row>
    <row r="245" spans="2:8" ht="17.25" customHeight="1">
      <c r="C245" s="345" t="s">
        <v>877</v>
      </c>
      <c r="D245" s="218" t="s">
        <v>101</v>
      </c>
      <c r="E245" s="369">
        <v>1</v>
      </c>
      <c r="F245" s="375"/>
      <c r="G245" s="220">
        <f>F245*E245</f>
        <v>0</v>
      </c>
    </row>
    <row r="246" spans="2:8">
      <c r="E246" s="369"/>
    </row>
    <row r="247" spans="2:8" ht="76.5">
      <c r="B247" s="218" t="s">
        <v>878</v>
      </c>
      <c r="C247" s="166" t="s">
        <v>879</v>
      </c>
      <c r="D247" s="166"/>
      <c r="E247" s="369"/>
      <c r="F247" s="311"/>
      <c r="G247" s="327"/>
    </row>
    <row r="248" spans="2:8" ht="15.75">
      <c r="C248" s="345" t="s">
        <v>880</v>
      </c>
      <c r="E248" s="369"/>
      <c r="F248" s="311"/>
      <c r="G248" s="327"/>
    </row>
    <row r="249" spans="2:8">
      <c r="C249" s="345" t="s">
        <v>874</v>
      </c>
      <c r="D249" s="218" t="s">
        <v>101</v>
      </c>
      <c r="E249" s="369">
        <v>1</v>
      </c>
      <c r="G249" s="220">
        <f>F249*E249</f>
        <v>0</v>
      </c>
      <c r="H249" s="374">
        <f>SUM(E226:E249)</f>
        <v>26</v>
      </c>
    </row>
    <row r="250" spans="2:8" ht="11.25" customHeight="1">
      <c r="E250" s="369"/>
    </row>
    <row r="251" spans="2:8" ht="63.75">
      <c r="B251" s="218" t="s">
        <v>881</v>
      </c>
      <c r="C251" s="166" t="s">
        <v>882</v>
      </c>
      <c r="D251" s="218" t="s">
        <v>101</v>
      </c>
      <c r="E251" s="369">
        <f>E245+E249</f>
        <v>2</v>
      </c>
      <c r="G251" s="220">
        <f>F251*E251</f>
        <v>0</v>
      </c>
    </row>
    <row r="252" spans="2:8" ht="9.9499999999999993" customHeight="1">
      <c r="C252" s="166"/>
      <c r="E252" s="369"/>
      <c r="G252" s="220"/>
    </row>
    <row r="253" spans="2:8" ht="42.75" customHeight="1">
      <c r="B253" s="218" t="s">
        <v>883</v>
      </c>
      <c r="C253" s="166" t="s">
        <v>884</v>
      </c>
      <c r="D253" s="218" t="s">
        <v>101</v>
      </c>
      <c r="E253" s="369">
        <f>E245+E249</f>
        <v>2</v>
      </c>
      <c r="G253" s="220">
        <f>F253*E253</f>
        <v>0</v>
      </c>
    </row>
    <row r="254" spans="2:8" ht="9.9499999999999993" customHeight="1">
      <c r="C254" s="166"/>
      <c r="G254" s="220"/>
    </row>
    <row r="255" spans="2:8" ht="28.5" customHeight="1">
      <c r="B255" s="218" t="s">
        <v>885</v>
      </c>
      <c r="C255" s="166" t="s">
        <v>886</v>
      </c>
      <c r="D255" s="218" t="s">
        <v>126</v>
      </c>
      <c r="E255" s="254">
        <f>E55</f>
        <v>162.94999999999999</v>
      </c>
      <c r="G255" s="220">
        <f>F255*E255</f>
        <v>0</v>
      </c>
    </row>
    <row r="256" spans="2:8">
      <c r="C256" s="166"/>
      <c r="G256" s="220"/>
    </row>
    <row r="257" spans="1:9" ht="56.25" customHeight="1">
      <c r="B257" s="218" t="s">
        <v>887</v>
      </c>
      <c r="C257" s="253" t="s">
        <v>888</v>
      </c>
      <c r="D257" s="218" t="s">
        <v>101</v>
      </c>
      <c r="E257" s="254">
        <v>1</v>
      </c>
      <c r="G257" s="220">
        <f>F257*E257</f>
        <v>0</v>
      </c>
    </row>
    <row r="258" spans="1:9" ht="7.5" customHeight="1"/>
    <row r="259" spans="1:9">
      <c r="B259" s="218" t="s">
        <v>889</v>
      </c>
      <c r="C259" s="253" t="s">
        <v>890</v>
      </c>
      <c r="D259" s="218">
        <v>10</v>
      </c>
      <c r="G259" s="222">
        <f>SUM(G218:G258)*(D259/100)</f>
        <v>0</v>
      </c>
    </row>
    <row r="260" spans="1:9" ht="6.75" customHeight="1">
      <c r="B260" s="376"/>
      <c r="C260" s="377"/>
      <c r="D260" s="376"/>
      <c r="E260" s="376"/>
      <c r="F260" s="376"/>
      <c r="G260" s="376"/>
    </row>
    <row r="261" spans="1:9" ht="13.5" thickBot="1">
      <c r="B261" s="279" t="s">
        <v>698</v>
      </c>
      <c r="C261" s="329" t="s">
        <v>891</v>
      </c>
      <c r="D261" s="313" t="s">
        <v>847</v>
      </c>
      <c r="E261" s="280"/>
      <c r="F261" s="281"/>
      <c r="G261" s="314">
        <f>SUM(G222:G260)</f>
        <v>0</v>
      </c>
    </row>
    <row r="262" spans="1:9" ht="17.25" customHeight="1" thickTop="1">
      <c r="B262" s="376"/>
      <c r="C262" s="377"/>
      <c r="D262" s="376"/>
      <c r="E262" s="376"/>
      <c r="F262" s="376"/>
      <c r="G262" s="376"/>
    </row>
    <row r="263" spans="1:9" ht="21" customHeight="1">
      <c r="B263" s="378" t="s">
        <v>892</v>
      </c>
      <c r="C263" s="211"/>
      <c r="D263" s="209"/>
      <c r="E263" s="379"/>
      <c r="F263" s="380"/>
      <c r="G263" s="381"/>
    </row>
    <row r="264" spans="1:9" ht="21" customHeight="1">
      <c r="B264" s="378"/>
      <c r="C264" s="253" t="s">
        <v>893</v>
      </c>
      <c r="D264" s="209"/>
      <c r="E264" s="379"/>
      <c r="F264" s="380"/>
      <c r="G264" s="381"/>
    </row>
    <row r="265" spans="1:9">
      <c r="B265" s="258"/>
      <c r="C265" s="271"/>
      <c r="D265" s="259"/>
      <c r="E265" s="382"/>
      <c r="F265" s="383"/>
      <c r="G265" s="262"/>
    </row>
    <row r="266" spans="1:9" ht="25.5" customHeight="1">
      <c r="B266" s="187" t="s">
        <v>707</v>
      </c>
      <c r="C266" s="1090" t="s">
        <v>894</v>
      </c>
      <c r="D266" s="1090"/>
      <c r="E266" s="1090"/>
      <c r="F266" s="1090"/>
      <c r="G266" s="1090"/>
    </row>
    <row r="267" spans="1:9" ht="16.5" customHeight="1">
      <c r="B267" s="384"/>
      <c r="C267" s="253" t="s">
        <v>895</v>
      </c>
      <c r="D267" s="384"/>
      <c r="E267" s="385"/>
      <c r="F267" s="386"/>
      <c r="G267" s="387"/>
    </row>
    <row r="271" spans="1:9" s="250" customFormat="1" ht="16.5">
      <c r="A271" s="251"/>
      <c r="B271" s="218"/>
      <c r="C271" s="253"/>
      <c r="D271" s="218"/>
      <c r="E271" s="254"/>
      <c r="F271" s="255"/>
      <c r="G271" s="222"/>
      <c r="H271" s="256"/>
      <c r="I271" s="256"/>
    </row>
    <row r="272" spans="1:9" ht="6" customHeight="1"/>
    <row r="273" spans="1:9" ht="15" customHeight="1"/>
    <row r="277" spans="1:9" s="276" customFormat="1" ht="16.5">
      <c r="A277" s="251"/>
      <c r="B277" s="218"/>
      <c r="C277" s="253"/>
      <c r="D277" s="218"/>
      <c r="E277" s="254"/>
      <c r="F277" s="255"/>
      <c r="G277" s="222"/>
      <c r="H277" s="256"/>
      <c r="I277" s="256"/>
    </row>
    <row r="282" spans="1:9" ht="8.25" customHeight="1"/>
    <row r="284" spans="1:9" ht="7.5" customHeight="1"/>
    <row r="286" spans="1:9" ht="7.5" customHeight="1"/>
    <row r="289" spans="2:9" ht="8.25" customHeight="1"/>
    <row r="292" spans="2:9" ht="6.75" customHeight="1"/>
    <row r="294" spans="2:9" s="251" customFormat="1">
      <c r="B294" s="218"/>
      <c r="C294" s="253"/>
      <c r="D294" s="218"/>
      <c r="E294" s="254"/>
      <c r="F294" s="255"/>
      <c r="G294" s="222"/>
      <c r="H294" s="256"/>
      <c r="I294" s="256"/>
    </row>
    <row r="295" spans="2:9" ht="8.25" customHeight="1"/>
    <row r="296" spans="2:9" ht="68.25" customHeight="1"/>
    <row r="297" spans="2:9" ht="9.9499999999999993" customHeight="1"/>
    <row r="298" spans="2:9" ht="56.25" customHeight="1"/>
    <row r="299" spans="2:9" ht="9.9499999999999993" customHeight="1"/>
    <row r="300" spans="2:9" ht="34.5" customHeight="1"/>
    <row r="301" spans="2:9" ht="9.9499999999999993" customHeight="1"/>
    <row r="303" spans="2:9" ht="6" customHeight="1"/>
    <row r="306" spans="1:9" ht="15" customHeight="1"/>
    <row r="307" spans="1:9" s="250" customFormat="1" ht="16.5" customHeight="1">
      <c r="A307" s="251"/>
      <c r="B307" s="218"/>
      <c r="C307" s="253"/>
      <c r="D307" s="218"/>
      <c r="E307" s="254"/>
      <c r="F307" s="255"/>
      <c r="G307" s="222"/>
      <c r="H307" s="256"/>
      <c r="I307" s="256"/>
    </row>
    <row r="308" spans="1:9" ht="3" customHeight="1"/>
    <row r="309" spans="1:9" ht="15" customHeight="1"/>
    <row r="310" spans="1:9" ht="15" customHeight="1"/>
    <row r="311" spans="1:9" ht="15" customHeight="1"/>
    <row r="312" spans="1:9" ht="15" customHeight="1"/>
    <row r="313" spans="1:9" ht="15" customHeight="1"/>
    <row r="314" spans="1:9" ht="15" customHeight="1"/>
    <row r="315" spans="1:9" ht="15" customHeight="1"/>
    <row r="316" spans="1:9" ht="15" customHeight="1"/>
    <row r="317" spans="1:9" ht="15" customHeight="1"/>
    <row r="318" spans="1:9" ht="15" customHeight="1"/>
    <row r="319" spans="1:9" ht="15" customHeight="1"/>
    <row r="320" spans="1:9" ht="15" customHeight="1"/>
    <row r="321" spans="1:9" ht="15" customHeight="1"/>
    <row r="322" spans="1:9" ht="15" customHeight="1"/>
    <row r="323" spans="1:9" ht="15" customHeight="1"/>
    <row r="324" spans="1:9" ht="15" customHeight="1"/>
    <row r="326" spans="1:9" s="352" customFormat="1">
      <c r="A326" s="251"/>
      <c r="B326" s="218"/>
      <c r="C326" s="253"/>
      <c r="D326" s="218"/>
      <c r="E326" s="254"/>
      <c r="F326" s="255"/>
      <c r="G326" s="222"/>
      <c r="H326" s="256"/>
      <c r="I326" s="256"/>
    </row>
    <row r="327" spans="1:9" s="353" customFormat="1" ht="13.5" thickBot="1">
      <c r="A327" s="251"/>
      <c r="B327" s="218"/>
      <c r="C327" s="253"/>
      <c r="D327" s="218"/>
      <c r="E327" s="254"/>
      <c r="F327" s="255"/>
      <c r="G327" s="222"/>
      <c r="H327" s="256"/>
      <c r="I327" s="256"/>
    </row>
    <row r="328" spans="1:9" ht="10.5" customHeight="1" thickTop="1"/>
    <row r="329" spans="1:9" s="360" customFormat="1" ht="15" customHeight="1">
      <c r="A329" s="251"/>
      <c r="B329" s="218"/>
      <c r="C329" s="253"/>
      <c r="D329" s="218"/>
      <c r="E329" s="254"/>
      <c r="F329" s="255"/>
      <c r="G329" s="222"/>
      <c r="H329" s="256"/>
      <c r="I329" s="256"/>
    </row>
    <row r="330" spans="1:9" ht="9.9499999999999993" customHeight="1"/>
    <row r="331" spans="1:9" s="251" customFormat="1" ht="15" customHeight="1">
      <c r="B331" s="218"/>
      <c r="C331" s="253"/>
      <c r="D331" s="218"/>
      <c r="E331" s="254"/>
      <c r="F331" s="255"/>
      <c r="G331" s="222"/>
      <c r="H331" s="256"/>
      <c r="I331" s="256"/>
    </row>
    <row r="338" spans="1:9" s="251" customFormat="1">
      <c r="B338" s="218"/>
      <c r="C338" s="253"/>
      <c r="D338" s="218"/>
      <c r="E338" s="254"/>
      <c r="F338" s="255"/>
      <c r="G338" s="222"/>
      <c r="H338" s="256"/>
      <c r="I338" s="256"/>
    </row>
    <row r="339" spans="1:9" s="251" customFormat="1" ht="8.25" customHeight="1">
      <c r="B339" s="218"/>
      <c r="C339" s="253"/>
      <c r="D339" s="218"/>
      <c r="E339" s="254"/>
      <c r="F339" s="255"/>
      <c r="G339" s="222"/>
      <c r="H339" s="256"/>
      <c r="I339" s="256"/>
    </row>
    <row r="340" spans="1:9" s="251" customFormat="1">
      <c r="B340" s="218"/>
      <c r="C340" s="253"/>
      <c r="D340" s="218"/>
      <c r="E340" s="254"/>
      <c r="F340" s="255"/>
      <c r="G340" s="222"/>
      <c r="H340" s="256"/>
      <c r="I340" s="256"/>
    </row>
    <row r="341" spans="1:9" s="251" customFormat="1">
      <c r="B341" s="218"/>
      <c r="C341" s="253"/>
      <c r="D341" s="218"/>
      <c r="E341" s="254"/>
      <c r="F341" s="255"/>
      <c r="G341" s="222"/>
      <c r="H341" s="256"/>
      <c r="I341" s="256"/>
    </row>
    <row r="342" spans="1:9" s="251" customFormat="1">
      <c r="B342" s="218"/>
      <c r="C342" s="253"/>
      <c r="D342" s="218"/>
      <c r="E342" s="254"/>
      <c r="F342" s="255"/>
      <c r="G342" s="222"/>
      <c r="H342" s="256"/>
      <c r="I342" s="256"/>
    </row>
    <row r="343" spans="1:9" s="251" customFormat="1">
      <c r="B343" s="218"/>
      <c r="C343" s="253"/>
      <c r="D343" s="218"/>
      <c r="E343" s="254"/>
      <c r="F343" s="255"/>
      <c r="G343" s="222"/>
      <c r="H343" s="256"/>
      <c r="I343" s="256"/>
    </row>
    <row r="344" spans="1:9" s="251" customFormat="1">
      <c r="B344" s="218"/>
      <c r="C344" s="253"/>
      <c r="D344" s="218"/>
      <c r="E344" s="254"/>
      <c r="F344" s="255"/>
      <c r="G344" s="222"/>
      <c r="H344" s="256"/>
      <c r="I344" s="256"/>
    </row>
    <row r="345" spans="1:9" s="251" customFormat="1" ht="7.5" customHeight="1">
      <c r="B345" s="218"/>
      <c r="C345" s="253"/>
      <c r="D345" s="218"/>
      <c r="E345" s="254"/>
      <c r="F345" s="255"/>
      <c r="G345" s="222"/>
      <c r="H345" s="256"/>
      <c r="I345" s="256"/>
    </row>
    <row r="347" spans="1:9" ht="7.5" customHeight="1"/>
    <row r="348" spans="1:9" ht="55.5" customHeight="1"/>
    <row r="349" spans="1:9" ht="6.75" customHeight="1"/>
    <row r="351" spans="1:9" ht="8.25" customHeight="1"/>
    <row r="352" spans="1:9" s="312" customFormat="1" ht="13.5" thickBot="1">
      <c r="A352" s="251"/>
      <c r="B352" s="218"/>
      <c r="C352" s="253"/>
      <c r="D352" s="218"/>
      <c r="E352" s="254"/>
      <c r="F352" s="255"/>
      <c r="G352" s="222"/>
      <c r="H352" s="256"/>
      <c r="I352" s="256"/>
    </row>
    <row r="353" spans="1:9" s="257" customFormat="1" ht="13.5" thickTop="1">
      <c r="A353" s="251"/>
      <c r="B353" s="218"/>
      <c r="C353" s="253"/>
      <c r="D353" s="218"/>
      <c r="E353" s="254"/>
      <c r="F353" s="255"/>
      <c r="G353" s="222"/>
      <c r="H353" s="256"/>
      <c r="I353" s="256"/>
    </row>
    <row r="354" spans="1:9" s="388" customFormat="1" ht="15">
      <c r="A354" s="251"/>
      <c r="B354" s="218"/>
      <c r="C354" s="253"/>
      <c r="D354" s="218"/>
      <c r="E354" s="254"/>
      <c r="F354" s="255"/>
      <c r="G354" s="222"/>
      <c r="H354" s="256"/>
      <c r="I354" s="256"/>
    </row>
    <row r="355" spans="1:9" s="388" customFormat="1" ht="21" customHeight="1">
      <c r="A355" s="251"/>
      <c r="B355" s="218"/>
      <c r="C355" s="253"/>
      <c r="D355" s="218"/>
      <c r="E355" s="254"/>
      <c r="F355" s="255"/>
      <c r="G355" s="222"/>
      <c r="H355" s="256"/>
      <c r="I355" s="256"/>
    </row>
  </sheetData>
  <sheetProtection algorithmName="SHA-512" hashValue="RjxdtI5tD7TwnTnZc3h6e2b4oKk3ETPRfKIcWwSyxrxEDzYk8vKMhzyRy0rXcEK5iCrKlcLR4/zJzsRzeelnOw==" saltValue="X2LtNs/JdrIY4hLMtyio6w==" spinCount="100000" sheet="1" objects="1" scenarios="1"/>
  <mergeCells count="7">
    <mergeCell ref="C266:G266"/>
    <mergeCell ref="B3:G3"/>
    <mergeCell ref="C18:G18"/>
    <mergeCell ref="B30:E30"/>
    <mergeCell ref="B33:E45"/>
    <mergeCell ref="B139:E141"/>
    <mergeCell ref="B197:E211"/>
  </mergeCells>
  <conditionalFormatting sqref="F51 F53 F55 F57 F69 F71 F84:F85 F90 F93 F95 F97 F99 F113:F115 F117 F123 F125 F127 F130 F149 F151 F157:F158 F161 F164 F167 F173 F175 F177 F179 F181 F183 F185 F187 F189 F226:F231 F235:F237 F241:F242">
    <cfRule type="expression" dxfId="45" priority="13">
      <formula>F51=""</formula>
    </cfRule>
  </conditionalFormatting>
  <conditionalFormatting sqref="F60:F65">
    <cfRule type="expression" dxfId="44" priority="8">
      <formula>F60=""</formula>
    </cfRule>
  </conditionalFormatting>
  <conditionalFormatting sqref="F67">
    <cfRule type="expression" dxfId="43" priority="10">
      <formula>F67=""</formula>
    </cfRule>
  </conditionalFormatting>
  <conditionalFormatting sqref="F88">
    <cfRule type="expression" dxfId="42" priority="1">
      <formula>F88=""</formula>
    </cfRule>
  </conditionalFormatting>
  <conditionalFormatting sqref="F102:F105">
    <cfRule type="expression" dxfId="41" priority="7">
      <formula>F102=""</formula>
    </cfRule>
  </conditionalFormatting>
  <conditionalFormatting sqref="F107">
    <cfRule type="expression" dxfId="40" priority="9">
      <formula>F107=""</formula>
    </cfRule>
  </conditionalFormatting>
  <conditionalFormatting sqref="F110">
    <cfRule type="expression" dxfId="39" priority="11">
      <formula>F110=""</formula>
    </cfRule>
  </conditionalFormatting>
  <conditionalFormatting sqref="F120">
    <cfRule type="expression" dxfId="38" priority="6">
      <formula>F120=""</formula>
    </cfRule>
  </conditionalFormatting>
  <conditionalFormatting sqref="F154">
    <cfRule type="expression" dxfId="37" priority="5">
      <formula>F154=""</formula>
    </cfRule>
  </conditionalFormatting>
  <conditionalFormatting sqref="F169">
    <cfRule type="expression" dxfId="36" priority="3">
      <formula>F169=""</formula>
    </cfRule>
  </conditionalFormatting>
  <conditionalFormatting sqref="F171">
    <cfRule type="expression" dxfId="35" priority="12">
      <formula>F171=""</formula>
    </cfRule>
  </conditionalFormatting>
  <conditionalFormatting sqref="F222:F223 F249 F251 F253 F255 F257">
    <cfRule type="expression" dxfId="34" priority="4">
      <formula>F222=""</formula>
    </cfRule>
  </conditionalFormatting>
  <conditionalFormatting sqref="F245">
    <cfRule type="expression" dxfId="33" priority="2">
      <formula>F245=""</formula>
    </cfRule>
  </conditionalFormatting>
  <pageMargins left="0.70866141732283472" right="0.70866141732283472" top="0.74803149606299213" bottom="0.74803149606299213" header="0.31496062992125984" footer="0.31496062992125984"/>
  <pageSetup paperSize="9" scale="83" orientation="portrait" r:id="rId1"/>
  <headerFooter>
    <oddHeader>&amp;F</oddHeader>
    <oddFooter>&amp;R&amp;9&amp;P/&amp;N</oddFooter>
  </headerFooter>
  <rowBreaks count="2" manualBreakCount="2">
    <brk id="45" max="6" man="1"/>
    <brk id="195" max="6"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3:T235"/>
  <sheetViews>
    <sheetView view="pageBreakPreview" topLeftCell="A217" zoomScaleNormal="100" zoomScaleSheetLayoutView="100" workbookViewId="0">
      <selection activeCell="J226" sqref="J226"/>
    </sheetView>
  </sheetViews>
  <sheetFormatPr defaultRowHeight="12.75"/>
  <cols>
    <col min="1" max="1" width="0.6640625" style="251" customWidth="1"/>
    <col min="2" max="2" width="5.6640625" style="218" customWidth="1"/>
    <col min="3" max="3" width="41.33203125" style="253" customWidth="1"/>
    <col min="4" max="4" width="5.44140625" style="218" customWidth="1"/>
    <col min="5" max="5" width="6.77734375" style="254" customWidth="1"/>
    <col min="6" max="6" width="7.109375" style="255" customWidth="1"/>
    <col min="7" max="7" width="14.77734375" style="222" customWidth="1"/>
    <col min="8" max="8" width="8.88671875" style="389"/>
    <col min="9" max="9" width="6.33203125" style="389" bestFit="1" customWidth="1"/>
    <col min="10" max="10" width="8.44140625" style="389" bestFit="1" customWidth="1"/>
    <col min="11" max="11" width="8.5546875" style="389" customWidth="1"/>
    <col min="12" max="12" width="8.44140625" style="389" bestFit="1" customWidth="1"/>
    <col min="13" max="20" width="8.88671875" style="389"/>
    <col min="21" max="16384" width="8.88671875" style="256"/>
  </cols>
  <sheetData>
    <row r="3" spans="1:20" s="250" customFormat="1" ht="16.5">
      <c r="A3" s="249"/>
      <c r="B3" s="273" t="s">
        <v>896</v>
      </c>
      <c r="C3" s="195"/>
      <c r="D3" s="193"/>
      <c r="E3" s="297"/>
      <c r="F3" s="298"/>
      <c r="G3" s="299"/>
      <c r="H3" s="389"/>
      <c r="I3" s="389"/>
      <c r="J3" s="389"/>
      <c r="K3" s="389"/>
      <c r="L3" s="389"/>
      <c r="M3" s="389"/>
      <c r="N3" s="389"/>
      <c r="O3" s="389"/>
      <c r="P3" s="389"/>
      <c r="Q3" s="389"/>
      <c r="R3" s="389"/>
      <c r="S3" s="389"/>
      <c r="T3" s="389"/>
    </row>
    <row r="4" spans="1:20" s="250" customFormat="1" ht="16.5">
      <c r="A4" s="249"/>
      <c r="B4" s="273"/>
      <c r="C4" s="195"/>
      <c r="D4" s="193"/>
      <c r="E4" s="297"/>
      <c r="F4" s="298"/>
      <c r="G4" s="299"/>
      <c r="H4" s="389"/>
      <c r="I4" s="389"/>
      <c r="J4" s="389"/>
      <c r="K4" s="389"/>
      <c r="L4" s="389"/>
      <c r="M4" s="389"/>
      <c r="N4" s="389"/>
      <c r="O4" s="389"/>
      <c r="P4" s="389"/>
      <c r="Q4" s="389"/>
      <c r="R4" s="389"/>
      <c r="S4" s="389"/>
      <c r="T4" s="389"/>
    </row>
    <row r="5" spans="1:20" ht="16.5">
      <c r="B5" s="273" t="s">
        <v>897</v>
      </c>
      <c r="C5" s="188"/>
    </row>
    <row r="6" spans="1:20">
      <c r="A6" s="257"/>
      <c r="B6" s="258" t="s">
        <v>692</v>
      </c>
      <c r="C6" s="259" t="s">
        <v>898</v>
      </c>
      <c r="D6" s="258"/>
      <c r="E6" s="260"/>
      <c r="F6" s="261"/>
      <c r="G6" s="262">
        <f>G38</f>
        <v>0</v>
      </c>
    </row>
    <row r="7" spans="1:20">
      <c r="A7" s="257"/>
      <c r="B7" s="258" t="s">
        <v>696</v>
      </c>
      <c r="C7" s="271" t="s">
        <v>899</v>
      </c>
      <c r="D7" s="258"/>
      <c r="E7" s="260"/>
      <c r="F7" s="261"/>
      <c r="G7" s="262">
        <f>G121</f>
        <v>0</v>
      </c>
      <c r="I7" s="390">
        <f>G9/17</f>
        <v>0</v>
      </c>
    </row>
    <row r="8" spans="1:20">
      <c r="A8" s="257"/>
      <c r="B8" s="258" t="s">
        <v>698</v>
      </c>
      <c r="C8" s="271" t="s">
        <v>900</v>
      </c>
      <c r="D8" s="258"/>
      <c r="E8" s="260"/>
      <c r="F8" s="261"/>
      <c r="G8" s="262">
        <f>G230</f>
        <v>0</v>
      </c>
    </row>
    <row r="9" spans="1:20" s="250" customFormat="1" ht="17.25" thickBot="1">
      <c r="A9" s="263"/>
      <c r="B9" s="264"/>
      <c r="C9" s="265" t="s">
        <v>901</v>
      </c>
      <c r="D9" s="264"/>
      <c r="E9" s="266"/>
      <c r="F9" s="267"/>
      <c r="G9" s="268">
        <f>SUM(G6:G8)</f>
        <v>0</v>
      </c>
      <c r="H9" s="389"/>
      <c r="I9" s="390"/>
      <c r="J9" s="389"/>
      <c r="K9" s="389"/>
      <c r="L9" s="389"/>
      <c r="M9" s="389"/>
      <c r="N9" s="389"/>
      <c r="O9" s="389"/>
      <c r="P9" s="389"/>
      <c r="Q9" s="389"/>
      <c r="R9" s="389"/>
      <c r="S9" s="389"/>
      <c r="T9" s="389"/>
    </row>
    <row r="10" spans="1:20" ht="13.5" thickTop="1">
      <c r="A10" s="257"/>
      <c r="B10" s="258"/>
      <c r="C10" s="271"/>
      <c r="D10" s="258"/>
      <c r="E10" s="260"/>
      <c r="F10" s="261"/>
      <c r="G10" s="262"/>
    </row>
    <row r="11" spans="1:20">
      <c r="A11" s="257"/>
      <c r="B11" s="258"/>
      <c r="C11" s="253" t="s">
        <v>711</v>
      </c>
      <c r="G11" s="222">
        <f>G9*0.22</f>
        <v>0</v>
      </c>
    </row>
    <row r="12" spans="1:20" ht="17.25" thickBot="1">
      <c r="A12" s="257"/>
      <c r="B12" s="279"/>
      <c r="C12" s="265" t="s">
        <v>902</v>
      </c>
      <c r="D12" s="264"/>
      <c r="E12" s="266"/>
      <c r="F12" s="267"/>
      <c r="G12" s="268">
        <f>G9+G11</f>
        <v>0</v>
      </c>
    </row>
    <row r="13" spans="1:20" ht="13.5" thickTop="1">
      <c r="A13" s="257"/>
      <c r="B13" s="258"/>
      <c r="C13" s="271"/>
      <c r="D13" s="258"/>
      <c r="E13" s="260"/>
      <c r="F13" s="261"/>
      <c r="G13" s="262"/>
    </row>
    <row r="15" spans="1:20" s="388" customFormat="1" ht="36.75" customHeight="1">
      <c r="A15" s="391"/>
      <c r="B15" s="1096" t="s">
        <v>903</v>
      </c>
      <c r="C15" s="1097"/>
      <c r="D15" s="1097"/>
      <c r="E15" s="1097"/>
      <c r="F15" s="380"/>
      <c r="G15" s="381"/>
      <c r="H15" s="389"/>
      <c r="I15" s="389"/>
      <c r="J15" s="389"/>
      <c r="K15" s="389"/>
      <c r="L15" s="389"/>
      <c r="M15" s="389"/>
      <c r="N15" s="389"/>
      <c r="O15" s="389"/>
      <c r="P15" s="389"/>
      <c r="Q15" s="389"/>
      <c r="R15" s="389"/>
      <c r="S15" s="389"/>
      <c r="T15" s="389"/>
    </row>
    <row r="16" spans="1:20" s="388" customFormat="1" ht="8.25" customHeight="1">
      <c r="A16" s="391"/>
      <c r="B16" s="378"/>
      <c r="C16" s="211"/>
      <c r="D16" s="209"/>
      <c r="E16" s="379"/>
      <c r="F16" s="380"/>
      <c r="G16" s="381"/>
      <c r="H16" s="389"/>
      <c r="I16" s="389"/>
      <c r="J16" s="389"/>
      <c r="K16" s="389"/>
      <c r="L16" s="389"/>
      <c r="M16" s="389"/>
      <c r="N16" s="389"/>
      <c r="O16" s="389"/>
      <c r="P16" s="389"/>
      <c r="Q16" s="389"/>
      <c r="R16" s="389"/>
      <c r="S16" s="389"/>
      <c r="T16" s="389"/>
    </row>
    <row r="17" spans="2:7">
      <c r="B17" s="1098" t="s">
        <v>904</v>
      </c>
      <c r="C17" s="1097"/>
      <c r="D17" s="1097"/>
      <c r="E17" s="1097"/>
    </row>
    <row r="18" spans="2:7">
      <c r="B18" s="1098"/>
      <c r="C18" s="1097"/>
      <c r="D18" s="1097"/>
      <c r="E18" s="1097"/>
    </row>
    <row r="19" spans="2:7">
      <c r="B19" s="1098"/>
      <c r="C19" s="1097"/>
      <c r="D19" s="1097"/>
      <c r="E19" s="1097"/>
    </row>
    <row r="20" spans="2:7">
      <c r="B20" s="1098"/>
      <c r="C20" s="1097"/>
      <c r="D20" s="1097"/>
      <c r="E20" s="1097"/>
      <c r="F20" s="393"/>
      <c r="G20" s="251"/>
    </row>
    <row r="21" spans="2:7">
      <c r="B21" s="1098"/>
      <c r="C21" s="1097"/>
      <c r="D21" s="1097"/>
      <c r="E21" s="1097"/>
      <c r="F21" s="393"/>
      <c r="G21" s="251"/>
    </row>
    <row r="22" spans="2:7">
      <c r="B22" s="1098"/>
      <c r="C22" s="1097"/>
      <c r="D22" s="1097"/>
      <c r="E22" s="1097"/>
      <c r="F22" s="393"/>
      <c r="G22" s="251"/>
    </row>
    <row r="23" spans="2:7">
      <c r="B23" s="1098"/>
      <c r="C23" s="1097"/>
      <c r="D23" s="1097"/>
      <c r="E23" s="1097"/>
      <c r="F23" s="393"/>
      <c r="G23" s="251"/>
    </row>
    <row r="24" spans="2:7">
      <c r="B24" s="1098"/>
      <c r="C24" s="1097"/>
      <c r="D24" s="1097"/>
      <c r="E24" s="1097"/>
      <c r="F24" s="393"/>
      <c r="G24" s="251"/>
    </row>
    <row r="25" spans="2:7">
      <c r="B25" s="1098"/>
      <c r="C25" s="1097"/>
      <c r="D25" s="1097"/>
      <c r="E25" s="1097"/>
      <c r="F25" s="393"/>
      <c r="G25" s="251"/>
    </row>
    <row r="26" spans="2:7">
      <c r="B26" s="1097"/>
      <c r="C26" s="1097"/>
      <c r="D26" s="1097"/>
      <c r="E26" s="1097"/>
      <c r="F26" s="393"/>
      <c r="G26" s="251"/>
    </row>
    <row r="27" spans="2:7">
      <c r="B27" s="1097"/>
      <c r="C27" s="1097"/>
      <c r="D27" s="1097"/>
      <c r="E27" s="1097"/>
      <c r="F27" s="393"/>
      <c r="G27" s="251"/>
    </row>
    <row r="28" spans="2:7">
      <c r="B28" s="1097"/>
      <c r="C28" s="1097"/>
      <c r="D28" s="1097"/>
      <c r="E28" s="1097"/>
      <c r="F28" s="393"/>
      <c r="G28" s="251"/>
    </row>
    <row r="29" spans="2:7">
      <c r="B29" s="1097"/>
      <c r="C29" s="1097"/>
      <c r="D29" s="1097"/>
      <c r="E29" s="1097"/>
      <c r="F29" s="393"/>
      <c r="G29" s="251"/>
    </row>
    <row r="30" spans="2:7">
      <c r="B30" s="1097"/>
      <c r="C30" s="1097"/>
      <c r="D30" s="1097"/>
      <c r="E30" s="1097"/>
      <c r="F30" s="393"/>
      <c r="G30" s="251"/>
    </row>
    <row r="31" spans="2:7">
      <c r="B31" s="1097"/>
      <c r="C31" s="1097"/>
      <c r="D31" s="1097"/>
      <c r="E31" s="1097"/>
      <c r="F31" s="393"/>
      <c r="G31" s="251"/>
    </row>
    <row r="32" spans="2:7">
      <c r="B32" s="1097"/>
      <c r="C32" s="1097"/>
      <c r="D32" s="1097"/>
      <c r="E32" s="1097"/>
      <c r="F32" s="393"/>
      <c r="G32" s="251"/>
    </row>
    <row r="33" spans="1:9">
      <c r="B33" s="1097"/>
      <c r="C33" s="1097"/>
      <c r="D33" s="1097"/>
      <c r="E33" s="1097"/>
      <c r="F33" s="393"/>
      <c r="G33" s="251"/>
    </row>
    <row r="34" spans="1:9">
      <c r="B34" s="1097"/>
      <c r="C34" s="1097"/>
      <c r="D34" s="1097"/>
      <c r="E34" s="1097"/>
      <c r="F34" s="393"/>
      <c r="G34" s="251"/>
    </row>
    <row r="35" spans="1:9">
      <c r="B35" s="1097"/>
      <c r="C35" s="1097"/>
      <c r="D35" s="1097"/>
      <c r="E35" s="1097"/>
      <c r="F35" s="393"/>
      <c r="G35" s="251"/>
    </row>
    <row r="36" spans="1:9" ht="46.5" customHeight="1">
      <c r="B36" s="1097"/>
      <c r="C36" s="1097"/>
      <c r="D36" s="1097"/>
      <c r="E36" s="1097"/>
      <c r="F36" s="393"/>
      <c r="G36" s="251"/>
    </row>
    <row r="37" spans="1:9" ht="15">
      <c r="B37" s="392"/>
      <c r="C37" s="392"/>
      <c r="D37" s="392"/>
      <c r="E37" s="392"/>
      <c r="F37" s="393"/>
      <c r="G37" s="251"/>
    </row>
    <row r="38" spans="1:9" ht="16.5">
      <c r="B38" s="273" t="s">
        <v>905</v>
      </c>
      <c r="E38" s="309"/>
      <c r="G38" s="262">
        <f>G75+G114</f>
        <v>0</v>
      </c>
    </row>
    <row r="39" spans="1:9">
      <c r="A39" s="302"/>
      <c r="B39" s="1093" t="s">
        <v>906</v>
      </c>
      <c r="C39" s="1093"/>
      <c r="D39" s="1093"/>
      <c r="E39" s="1093"/>
      <c r="G39" s="218"/>
    </row>
    <row r="40" spans="1:9">
      <c r="A40" s="302"/>
      <c r="B40" s="1093"/>
      <c r="C40" s="1093"/>
      <c r="D40" s="1093"/>
      <c r="E40" s="1093"/>
      <c r="G40" s="218"/>
    </row>
    <row r="41" spans="1:9">
      <c r="A41" s="302"/>
      <c r="B41" s="1093"/>
      <c r="C41" s="1093"/>
      <c r="D41" s="1093"/>
      <c r="E41" s="1093"/>
      <c r="G41" s="218"/>
    </row>
    <row r="42" spans="1:9">
      <c r="A42" s="302"/>
      <c r="B42" s="1093"/>
      <c r="C42" s="1093"/>
      <c r="D42" s="1093"/>
      <c r="E42" s="1093"/>
      <c r="G42" s="218"/>
    </row>
    <row r="43" spans="1:9">
      <c r="A43" s="302"/>
      <c r="B43" s="1093"/>
      <c r="C43" s="1093"/>
      <c r="D43" s="1093"/>
      <c r="E43" s="1093"/>
      <c r="G43" s="218"/>
      <c r="I43" s="394"/>
    </row>
    <row r="44" spans="1:9">
      <c r="A44" s="302"/>
      <c r="B44" s="1093"/>
      <c r="C44" s="1093"/>
      <c r="D44" s="1093"/>
      <c r="E44" s="1093"/>
      <c r="G44" s="218"/>
      <c r="I44" s="394"/>
    </row>
    <row r="45" spans="1:9">
      <c r="A45" s="302"/>
      <c r="B45" s="1093"/>
      <c r="C45" s="1093"/>
      <c r="D45" s="1093"/>
      <c r="E45" s="1093"/>
      <c r="G45" s="218"/>
    </row>
    <row r="46" spans="1:9">
      <c r="A46" s="302"/>
      <c r="B46" s="1093"/>
      <c r="C46" s="1093"/>
      <c r="D46" s="1093"/>
      <c r="E46" s="1093"/>
      <c r="G46" s="218"/>
    </row>
    <row r="47" spans="1:9">
      <c r="A47" s="302"/>
      <c r="B47" s="1093"/>
      <c r="C47" s="1093"/>
      <c r="D47" s="1093"/>
      <c r="E47" s="1093"/>
      <c r="G47" s="218"/>
    </row>
    <row r="48" spans="1:9">
      <c r="A48" s="302"/>
      <c r="B48" s="1093"/>
      <c r="C48" s="1093"/>
      <c r="D48" s="1093"/>
      <c r="E48" s="1093"/>
      <c r="G48" s="218"/>
    </row>
    <row r="49" spans="1:7">
      <c r="A49" s="302"/>
      <c r="B49" s="1093"/>
      <c r="C49" s="1093"/>
      <c r="D49" s="1093"/>
      <c r="E49" s="1093"/>
      <c r="G49" s="218"/>
    </row>
    <row r="50" spans="1:7" ht="16.5" customHeight="1">
      <c r="A50" s="302"/>
      <c r="B50" s="1093"/>
      <c r="C50" s="1093"/>
      <c r="D50" s="1093"/>
      <c r="E50" s="1093"/>
      <c r="G50" s="218"/>
    </row>
    <row r="51" spans="1:7">
      <c r="C51" s="395" t="s">
        <v>637</v>
      </c>
      <c r="D51" s="304" t="s">
        <v>638</v>
      </c>
      <c r="E51" s="396" t="s">
        <v>639</v>
      </c>
      <c r="F51" s="397" t="s">
        <v>640</v>
      </c>
      <c r="G51" s="398" t="s">
        <v>634</v>
      </c>
    </row>
    <row r="52" spans="1:7">
      <c r="A52" s="257"/>
      <c r="B52" s="258" t="s">
        <v>692</v>
      </c>
      <c r="C52" s="271" t="s">
        <v>907</v>
      </c>
      <c r="D52" s="258"/>
      <c r="E52" s="399"/>
      <c r="F52" s="261"/>
      <c r="G52" s="262"/>
    </row>
    <row r="53" spans="1:7" ht="7.5" customHeight="1">
      <c r="A53" s="257"/>
      <c r="B53" s="258"/>
      <c r="C53" s="271"/>
      <c r="D53" s="258"/>
      <c r="E53" s="399"/>
      <c r="F53" s="261"/>
      <c r="G53" s="262"/>
    </row>
    <row r="54" spans="1:7" ht="102">
      <c r="B54" s="309" t="s">
        <v>719</v>
      </c>
      <c r="C54" s="253" t="s">
        <v>908</v>
      </c>
      <c r="D54" s="251"/>
      <c r="E54" s="251"/>
      <c r="F54" s="311"/>
      <c r="G54" s="251"/>
    </row>
    <row r="55" spans="1:7" ht="63.75">
      <c r="C55" s="328" t="s">
        <v>909</v>
      </c>
      <c r="D55" s="218" t="s">
        <v>126</v>
      </c>
      <c r="E55" s="309">
        <v>16.600000000000001</v>
      </c>
      <c r="G55" s="220">
        <f>F55*E55</f>
        <v>0</v>
      </c>
    </row>
    <row r="56" spans="1:7">
      <c r="C56" s="328" t="s">
        <v>910</v>
      </c>
      <c r="D56" s="218" t="s">
        <v>126</v>
      </c>
      <c r="E56" s="309">
        <v>5</v>
      </c>
      <c r="G56" s="220">
        <f>F56*E56</f>
        <v>0</v>
      </c>
    </row>
    <row r="57" spans="1:7" ht="8.25" customHeight="1">
      <c r="C57" s="328"/>
      <c r="E57" s="309"/>
    </row>
    <row r="58" spans="1:7" ht="38.25">
      <c r="B58" s="218" t="s">
        <v>723</v>
      </c>
      <c r="C58" s="253" t="s">
        <v>911</v>
      </c>
      <c r="D58" s="218" t="s">
        <v>126</v>
      </c>
      <c r="E58" s="309">
        <f>E55</f>
        <v>16.600000000000001</v>
      </c>
      <c r="G58" s="220">
        <f>F58*E58</f>
        <v>0</v>
      </c>
    </row>
    <row r="59" spans="1:7" ht="8.25" customHeight="1">
      <c r="E59" s="309"/>
      <c r="G59" s="220"/>
    </row>
    <row r="60" spans="1:7" ht="137.25" customHeight="1">
      <c r="B60" s="218" t="s">
        <v>912</v>
      </c>
      <c r="C60" s="253" t="s">
        <v>913</v>
      </c>
      <c r="D60" s="251"/>
      <c r="E60" s="251"/>
      <c r="F60" s="311"/>
      <c r="G60" s="251"/>
    </row>
    <row r="61" spans="1:7" ht="14.25">
      <c r="C61" s="328" t="s">
        <v>914</v>
      </c>
      <c r="D61" s="218" t="s">
        <v>741</v>
      </c>
      <c r="E61" s="309">
        <f>(E55*0.8)*1.8</f>
        <v>23.904000000000003</v>
      </c>
      <c r="G61" s="220">
        <f>F61*E61</f>
        <v>0</v>
      </c>
    </row>
    <row r="62" spans="1:7" ht="14.25">
      <c r="C62" s="328" t="s">
        <v>910</v>
      </c>
      <c r="D62" s="218" t="s">
        <v>741</v>
      </c>
      <c r="E62" s="309">
        <f>E56*1.8</f>
        <v>9</v>
      </c>
      <c r="G62" s="220">
        <f>F62*E62</f>
        <v>0</v>
      </c>
    </row>
    <row r="63" spans="1:7" ht="9" customHeight="1">
      <c r="E63" s="309"/>
      <c r="G63" s="220"/>
    </row>
    <row r="64" spans="1:7" ht="76.5">
      <c r="B64" s="218" t="s">
        <v>727</v>
      </c>
      <c r="C64" s="253" t="s">
        <v>915</v>
      </c>
      <c r="E64" s="309"/>
      <c r="G64" s="220"/>
    </row>
    <row r="65" spans="1:20">
      <c r="C65" s="253" t="s">
        <v>916</v>
      </c>
      <c r="D65" s="218" t="s">
        <v>101</v>
      </c>
      <c r="E65" s="254">
        <v>5</v>
      </c>
      <c r="G65" s="220">
        <f t="shared" ref="G65" si="0">F65*E65</f>
        <v>0</v>
      </c>
    </row>
    <row r="66" spans="1:20" ht="6" customHeight="1">
      <c r="G66" s="220"/>
    </row>
    <row r="67" spans="1:20" ht="38.25">
      <c r="B67" s="218" t="s">
        <v>917</v>
      </c>
      <c r="C67" s="253" t="s">
        <v>918</v>
      </c>
      <c r="D67" s="218" t="s">
        <v>126</v>
      </c>
      <c r="E67" s="254">
        <v>20</v>
      </c>
      <c r="G67" s="220">
        <f>F67*E67</f>
        <v>0</v>
      </c>
      <c r="H67" s="256"/>
      <c r="I67" s="256"/>
      <c r="J67" s="256"/>
      <c r="K67" s="256"/>
      <c r="L67" s="256"/>
      <c r="M67" s="256"/>
      <c r="N67" s="256"/>
      <c r="O67" s="256"/>
      <c r="P67" s="256"/>
      <c r="Q67" s="256"/>
      <c r="R67" s="256"/>
      <c r="S67" s="256"/>
      <c r="T67" s="256"/>
    </row>
    <row r="68" spans="1:20" ht="6" customHeight="1">
      <c r="F68" s="311"/>
      <c r="G68" s="220"/>
      <c r="H68" s="256"/>
      <c r="I68" s="256"/>
      <c r="J68" s="256"/>
      <c r="K68" s="256"/>
      <c r="L68" s="256"/>
      <c r="M68" s="256"/>
      <c r="N68" s="256"/>
      <c r="O68" s="256"/>
      <c r="P68" s="256"/>
      <c r="Q68" s="256"/>
      <c r="R68" s="256"/>
      <c r="S68" s="256"/>
      <c r="T68" s="256"/>
    </row>
    <row r="69" spans="1:20" ht="25.5">
      <c r="B69" s="218" t="s">
        <v>735</v>
      </c>
      <c r="C69" s="253" t="s">
        <v>919</v>
      </c>
      <c r="D69" s="218" t="s">
        <v>165</v>
      </c>
      <c r="E69" s="254">
        <v>40</v>
      </c>
      <c r="G69" s="220">
        <f>F69*E69</f>
        <v>0</v>
      </c>
    </row>
    <row r="70" spans="1:20" ht="6" customHeight="1"/>
    <row r="71" spans="1:20" ht="38.25">
      <c r="B71" s="218" t="s">
        <v>739</v>
      </c>
      <c r="C71" s="253" t="s">
        <v>920</v>
      </c>
      <c r="D71" s="218" t="s">
        <v>741</v>
      </c>
      <c r="E71" s="309">
        <f>E61</f>
        <v>23.904000000000003</v>
      </c>
      <c r="G71" s="220">
        <f>F71*E71</f>
        <v>0</v>
      </c>
    </row>
    <row r="72" spans="1:20" ht="6" customHeight="1">
      <c r="E72" s="309"/>
    </row>
    <row r="73" spans="1:20">
      <c r="B73" s="218" t="s">
        <v>742</v>
      </c>
      <c r="C73" s="253" t="s">
        <v>743</v>
      </c>
      <c r="D73" s="218">
        <v>10</v>
      </c>
      <c r="E73" s="309"/>
      <c r="G73" s="222">
        <f>SUM(G55:G72)*(D73/100)</f>
        <v>0</v>
      </c>
    </row>
    <row r="74" spans="1:20" ht="6.75" customHeight="1">
      <c r="E74" s="309"/>
    </row>
    <row r="75" spans="1:20" ht="13.5" thickBot="1">
      <c r="A75" s="312"/>
      <c r="B75" s="279" t="s">
        <v>692</v>
      </c>
      <c r="C75" s="329" t="s">
        <v>921</v>
      </c>
      <c r="D75" s="279"/>
      <c r="E75" s="400"/>
      <c r="F75" s="281"/>
      <c r="G75" s="314">
        <f>SUM(G53:G73)</f>
        <v>0</v>
      </c>
    </row>
    <row r="76" spans="1:20" ht="13.5" thickTop="1">
      <c r="E76" s="309"/>
    </row>
    <row r="77" spans="1:20">
      <c r="E77" s="309"/>
    </row>
    <row r="78" spans="1:20">
      <c r="A78" s="257"/>
      <c r="B78" s="258" t="s">
        <v>694</v>
      </c>
      <c r="C78" s="271" t="s">
        <v>922</v>
      </c>
      <c r="D78" s="258"/>
      <c r="E78" s="399"/>
      <c r="F78" s="261"/>
      <c r="G78" s="262"/>
    </row>
    <row r="79" spans="1:20" ht="7.5" customHeight="1">
      <c r="A79" s="257"/>
      <c r="B79" s="258"/>
      <c r="C79" s="271"/>
      <c r="D79" s="258"/>
      <c r="E79" s="399"/>
      <c r="F79" s="261"/>
      <c r="G79" s="262"/>
    </row>
    <row r="80" spans="1:20">
      <c r="A80" s="257"/>
      <c r="B80" s="258"/>
      <c r="C80" s="271" t="s">
        <v>14</v>
      </c>
      <c r="D80" s="258"/>
      <c r="E80" s="399"/>
      <c r="F80" s="261"/>
      <c r="G80" s="262"/>
    </row>
    <row r="81" spans="1:20" ht="78.75" customHeight="1">
      <c r="A81" s="257"/>
      <c r="B81" s="218" t="s">
        <v>923</v>
      </c>
      <c r="C81" s="253" t="s">
        <v>924</v>
      </c>
      <c r="D81" s="251"/>
      <c r="E81" s="401">
        <f>E82+E83+E85</f>
        <v>41.282400000000003</v>
      </c>
      <c r="F81" s="311"/>
      <c r="G81" s="251"/>
    </row>
    <row r="82" spans="1:20" ht="19.5" customHeight="1">
      <c r="A82" s="257"/>
      <c r="C82" s="328" t="s">
        <v>925</v>
      </c>
      <c r="D82" s="354" t="s">
        <v>750</v>
      </c>
      <c r="E82" s="402">
        <f>((E55*0.98)*1.8)</f>
        <v>29.282400000000003</v>
      </c>
      <c r="F82" s="403"/>
      <c r="G82" s="404">
        <f>F82*E82</f>
        <v>0</v>
      </c>
    </row>
    <row r="83" spans="1:20" ht="14.25">
      <c r="A83" s="257"/>
      <c r="B83" s="258"/>
      <c r="C83" s="328" t="s">
        <v>926</v>
      </c>
      <c r="D83" s="354" t="s">
        <v>750</v>
      </c>
      <c r="E83" s="402">
        <f>E56*1.8</f>
        <v>9</v>
      </c>
      <c r="F83" s="403"/>
      <c r="G83" s="404">
        <f>F83*E83</f>
        <v>0</v>
      </c>
    </row>
    <row r="84" spans="1:20" ht="8.25" customHeight="1">
      <c r="A84" s="257"/>
      <c r="B84" s="258"/>
      <c r="C84" s="405"/>
      <c r="D84" s="258"/>
      <c r="E84" s="399"/>
      <c r="F84" s="261"/>
      <c r="G84" s="262"/>
    </row>
    <row r="85" spans="1:20" ht="51">
      <c r="A85" s="257"/>
      <c r="B85" s="218" t="s">
        <v>927</v>
      </c>
      <c r="C85" s="253" t="s">
        <v>928</v>
      </c>
      <c r="D85" s="354" t="s">
        <v>750</v>
      </c>
      <c r="E85" s="402">
        <f>3*E226</f>
        <v>3</v>
      </c>
      <c r="F85" s="403"/>
      <c r="G85" s="404">
        <f>F85*E85</f>
        <v>0</v>
      </c>
      <c r="H85" s="256"/>
      <c r="I85" s="256"/>
      <c r="J85" s="256"/>
      <c r="K85" s="256"/>
      <c r="L85" s="256"/>
      <c r="M85" s="256"/>
      <c r="N85" s="256"/>
      <c r="O85" s="256"/>
      <c r="P85" s="256"/>
      <c r="Q85" s="256"/>
      <c r="R85" s="256"/>
      <c r="S85" s="256"/>
      <c r="T85" s="256"/>
    </row>
    <row r="86" spans="1:20" ht="7.5" customHeight="1">
      <c r="A86" s="257"/>
      <c r="D86" s="354"/>
      <c r="E86" s="402"/>
      <c r="F86" s="261"/>
      <c r="G86" s="404"/>
    </row>
    <row r="87" spans="1:20">
      <c r="B87" s="218" t="s">
        <v>760</v>
      </c>
      <c r="C87" s="253" t="s">
        <v>929</v>
      </c>
      <c r="D87" s="251"/>
      <c r="E87" s="251"/>
      <c r="F87" s="996"/>
      <c r="G87" s="251"/>
    </row>
    <row r="88" spans="1:20" ht="14.25">
      <c r="C88" s="328" t="s">
        <v>930</v>
      </c>
      <c r="D88" s="218" t="s">
        <v>741</v>
      </c>
      <c r="E88" s="254">
        <f>((E197*0.8)*0.6)+1*E226</f>
        <v>3.3039999999999998</v>
      </c>
      <c r="G88" s="220">
        <f>F88*E88</f>
        <v>0</v>
      </c>
    </row>
    <row r="89" spans="1:20" ht="14.25">
      <c r="C89" s="328" t="s">
        <v>926</v>
      </c>
      <c r="D89" s="218" t="s">
        <v>741</v>
      </c>
      <c r="E89" s="254">
        <f>E56*0.6</f>
        <v>3</v>
      </c>
      <c r="G89" s="220">
        <f>F89*E89</f>
        <v>0</v>
      </c>
    </row>
    <row r="90" spans="1:20" ht="8.25" customHeight="1">
      <c r="C90" s="328"/>
      <c r="G90" s="220"/>
    </row>
    <row r="91" spans="1:20" s="410" customFormat="1" ht="51">
      <c r="A91" s="251"/>
      <c r="B91" s="218" t="s">
        <v>766</v>
      </c>
      <c r="C91" s="253" t="s">
        <v>931</v>
      </c>
      <c r="D91" s="406"/>
      <c r="E91" s="407"/>
      <c r="F91" s="261"/>
      <c r="G91" s="408"/>
      <c r="H91" s="409"/>
      <c r="I91" s="409"/>
      <c r="J91" s="409"/>
      <c r="K91" s="409"/>
      <c r="L91" s="409"/>
      <c r="M91" s="409"/>
      <c r="N91" s="409"/>
      <c r="O91" s="409"/>
      <c r="P91" s="409"/>
      <c r="Q91" s="409"/>
      <c r="R91" s="409"/>
      <c r="S91" s="409"/>
      <c r="T91" s="409"/>
    </row>
    <row r="92" spans="1:20" s="410" customFormat="1" ht="39.75" customHeight="1">
      <c r="A92" s="251"/>
      <c r="B92" s="218"/>
      <c r="C92" s="253" t="s">
        <v>768</v>
      </c>
      <c r="D92" s="218" t="s">
        <v>750</v>
      </c>
      <c r="E92" s="254">
        <f>0.32*2*(E65)</f>
        <v>3.2</v>
      </c>
      <c r="F92" s="255"/>
      <c r="G92" s="220">
        <f>F92*E92</f>
        <v>0</v>
      </c>
      <c r="H92" s="409"/>
      <c r="I92" s="409"/>
      <c r="J92" s="409"/>
      <c r="K92" s="409"/>
      <c r="L92" s="409"/>
      <c r="M92" s="409"/>
      <c r="N92" s="409"/>
      <c r="O92" s="409"/>
      <c r="P92" s="409"/>
      <c r="Q92" s="409"/>
      <c r="R92" s="409"/>
      <c r="S92" s="409"/>
      <c r="T92" s="409"/>
    </row>
    <row r="93" spans="1:20" s="413" customFormat="1" ht="53.25" customHeight="1">
      <c r="A93" s="251"/>
      <c r="B93" s="218"/>
      <c r="C93" s="253" t="s">
        <v>932</v>
      </c>
      <c r="D93" s="218" t="s">
        <v>750</v>
      </c>
      <c r="E93" s="254">
        <f>0.32*(E55*0.8)+E226*2</f>
        <v>6.2496</v>
      </c>
      <c r="F93" s="255"/>
      <c r="G93" s="220">
        <f>F93*E93</f>
        <v>0</v>
      </c>
      <c r="H93" s="411"/>
      <c r="I93" s="412"/>
      <c r="J93" s="411"/>
      <c r="K93" s="411"/>
      <c r="L93" s="411"/>
      <c r="M93" s="411"/>
      <c r="N93" s="411"/>
      <c r="O93" s="411"/>
      <c r="P93" s="411"/>
      <c r="Q93" s="411"/>
      <c r="R93" s="411"/>
      <c r="S93" s="411"/>
      <c r="T93" s="411"/>
    </row>
    <row r="94" spans="1:20" s="416" customFormat="1" ht="54" customHeight="1">
      <c r="A94" s="251"/>
      <c r="B94" s="218"/>
      <c r="C94" s="253" t="s">
        <v>933</v>
      </c>
      <c r="D94" s="218" t="s">
        <v>750</v>
      </c>
      <c r="E94" s="254">
        <f>E81-E92-E93-E96-E55*0.075*0.075*3.14-E56*0.016*0.016*3.14-0.5*0.5*1.7*3.14*E226</f>
        <v>2.6794832999999958</v>
      </c>
      <c r="F94" s="255"/>
      <c r="G94" s="220">
        <f>F94*E94</f>
        <v>0</v>
      </c>
      <c r="H94" s="414"/>
      <c r="I94" s="415"/>
      <c r="J94" s="414"/>
      <c r="K94" s="414"/>
      <c r="L94" s="414"/>
      <c r="M94" s="414"/>
      <c r="N94" s="414"/>
      <c r="O94" s="414"/>
      <c r="P94" s="414"/>
      <c r="Q94" s="414"/>
      <c r="R94" s="414"/>
      <c r="S94" s="414"/>
      <c r="T94" s="414"/>
    </row>
    <row r="95" spans="1:20" s="410" customFormat="1" ht="8.25" customHeight="1">
      <c r="A95" s="251"/>
      <c r="B95" s="218"/>
      <c r="C95" s="253"/>
      <c r="D95" s="218"/>
      <c r="E95" s="254"/>
      <c r="F95" s="255"/>
      <c r="G95" s="220"/>
      <c r="H95" s="409"/>
      <c r="I95" s="409"/>
      <c r="J95" s="409"/>
      <c r="K95" s="409"/>
      <c r="L95" s="409"/>
      <c r="M95" s="409"/>
      <c r="N95" s="409"/>
      <c r="O95" s="409"/>
      <c r="P95" s="409"/>
      <c r="Q95" s="409"/>
      <c r="R95" s="409"/>
      <c r="S95" s="409"/>
      <c r="T95" s="409"/>
    </row>
    <row r="96" spans="1:20" s="413" customFormat="1" ht="53.25" customHeight="1">
      <c r="A96" s="251"/>
      <c r="B96" s="218" t="s">
        <v>934</v>
      </c>
      <c r="C96" s="253" t="s">
        <v>935</v>
      </c>
      <c r="D96" s="218" t="s">
        <v>741</v>
      </c>
      <c r="E96" s="254">
        <f>(E81)*2/3</f>
        <v>27.521600000000003</v>
      </c>
      <c r="F96" s="255"/>
      <c r="G96" s="220">
        <f>F96*E96</f>
        <v>0</v>
      </c>
      <c r="H96" s="411"/>
      <c r="I96" s="411"/>
      <c r="J96" s="411"/>
      <c r="K96" s="411"/>
      <c r="L96" s="411"/>
      <c r="M96" s="411"/>
      <c r="N96" s="411"/>
      <c r="O96" s="411"/>
      <c r="P96" s="411"/>
      <c r="Q96" s="411"/>
      <c r="R96" s="411"/>
      <c r="S96" s="411"/>
      <c r="T96" s="411"/>
    </row>
    <row r="97" spans="1:20" s="413" customFormat="1" ht="7.5" customHeight="1">
      <c r="A97" s="251"/>
      <c r="B97" s="218"/>
      <c r="C97" s="253"/>
      <c r="D97" s="218"/>
      <c r="E97" s="254"/>
      <c r="F97" s="255"/>
      <c r="G97" s="220"/>
      <c r="H97" s="411"/>
      <c r="I97" s="411"/>
      <c r="J97" s="411"/>
      <c r="K97" s="411"/>
      <c r="L97" s="411"/>
      <c r="M97" s="411"/>
      <c r="N97" s="411"/>
      <c r="O97" s="411"/>
      <c r="P97" s="411"/>
      <c r="Q97" s="411"/>
      <c r="R97" s="411"/>
      <c r="S97" s="411"/>
      <c r="T97" s="411"/>
    </row>
    <row r="98" spans="1:20" s="410" customFormat="1" ht="89.25">
      <c r="A98" s="251"/>
      <c r="B98" s="218" t="s">
        <v>936</v>
      </c>
      <c r="C98" s="253" t="s">
        <v>937</v>
      </c>
      <c r="D98" s="218" t="s">
        <v>750</v>
      </c>
      <c r="E98" s="254">
        <f>E81-E96</f>
        <v>13.7608</v>
      </c>
      <c r="F98" s="255"/>
      <c r="G98" s="220">
        <f>F98*E98</f>
        <v>0</v>
      </c>
      <c r="H98" s="409"/>
      <c r="I98" s="409"/>
      <c r="J98" s="409"/>
      <c r="K98" s="409"/>
      <c r="L98" s="409"/>
      <c r="M98" s="409"/>
      <c r="N98" s="409"/>
      <c r="O98" s="409"/>
      <c r="P98" s="409"/>
      <c r="Q98" s="409"/>
      <c r="R98" s="409"/>
      <c r="S98" s="409"/>
      <c r="T98" s="409"/>
    </row>
    <row r="99" spans="1:20" s="410" customFormat="1" ht="6.75" customHeight="1">
      <c r="A99" s="251"/>
      <c r="B99" s="218"/>
      <c r="C99" s="253"/>
      <c r="D99" s="218"/>
      <c r="E99" s="254"/>
      <c r="F99" s="255"/>
      <c r="G99" s="220"/>
      <c r="H99" s="409"/>
      <c r="I99" s="409"/>
      <c r="J99" s="409"/>
      <c r="K99" s="409"/>
      <c r="L99" s="409"/>
      <c r="M99" s="409"/>
      <c r="N99" s="409"/>
      <c r="O99" s="409"/>
      <c r="P99" s="409"/>
      <c r="Q99" s="409"/>
      <c r="R99" s="409"/>
      <c r="S99" s="409"/>
      <c r="T99" s="409"/>
    </row>
    <row r="100" spans="1:20" ht="55.5" customHeight="1">
      <c r="B100" s="218" t="s">
        <v>782</v>
      </c>
      <c r="C100" s="253" t="s">
        <v>938</v>
      </c>
      <c r="D100" s="218" t="s">
        <v>126</v>
      </c>
      <c r="E100" s="309">
        <f>E55</f>
        <v>16.600000000000001</v>
      </c>
      <c r="G100" s="220">
        <f>F100*E100</f>
        <v>0</v>
      </c>
    </row>
    <row r="101" spans="1:20">
      <c r="E101" s="309"/>
      <c r="G101" s="220"/>
    </row>
    <row r="102" spans="1:20">
      <c r="A102" s="257"/>
      <c r="B102" s="258"/>
      <c r="C102" s="271" t="s">
        <v>37</v>
      </c>
      <c r="D102" s="258"/>
      <c r="E102" s="399"/>
      <c r="F102" s="261"/>
      <c r="G102" s="262"/>
    </row>
    <row r="103" spans="1:20">
      <c r="A103" s="257"/>
      <c r="B103" s="258"/>
      <c r="C103" s="271"/>
      <c r="D103" s="258"/>
      <c r="E103" s="399"/>
      <c r="F103" s="261"/>
      <c r="G103" s="262"/>
    </row>
    <row r="104" spans="1:20" ht="25.5">
      <c r="B104" s="218" t="s">
        <v>788</v>
      </c>
      <c r="C104" s="253" t="s">
        <v>789</v>
      </c>
      <c r="D104" s="218" t="s">
        <v>101</v>
      </c>
      <c r="E104" s="309">
        <v>7</v>
      </c>
      <c r="G104" s="220">
        <f>F104*E104</f>
        <v>0</v>
      </c>
    </row>
    <row r="105" spans="1:20">
      <c r="E105" s="309"/>
      <c r="F105" s="261"/>
      <c r="G105" s="220"/>
    </row>
    <row r="106" spans="1:20">
      <c r="C106" s="271" t="s">
        <v>792</v>
      </c>
      <c r="E106" s="309"/>
      <c r="G106" s="220"/>
    </row>
    <row r="107" spans="1:20" ht="5.25" customHeight="1">
      <c r="E107" s="309"/>
    </row>
    <row r="108" spans="1:20" ht="14.25">
      <c r="B108" s="218" t="s">
        <v>793</v>
      </c>
      <c r="C108" s="253" t="s">
        <v>939</v>
      </c>
      <c r="D108" s="218" t="s">
        <v>741</v>
      </c>
      <c r="E108" s="309">
        <f>E61+E62</f>
        <v>32.904000000000003</v>
      </c>
      <c r="G108" s="220">
        <f>F108*E108</f>
        <v>0</v>
      </c>
    </row>
    <row r="109" spans="1:20" ht="6" customHeight="1">
      <c r="E109" s="309"/>
    </row>
    <row r="110" spans="1:20">
      <c r="B110" s="218" t="s">
        <v>940</v>
      </c>
      <c r="C110" s="253" t="s">
        <v>941</v>
      </c>
      <c r="D110" s="218" t="s">
        <v>101</v>
      </c>
      <c r="E110" s="309">
        <v>6</v>
      </c>
      <c r="G110" s="220">
        <f>F110*E110</f>
        <v>0</v>
      </c>
    </row>
    <row r="111" spans="1:20" ht="6.75" customHeight="1">
      <c r="E111" s="309"/>
    </row>
    <row r="112" spans="1:20">
      <c r="B112" s="218" t="s">
        <v>795</v>
      </c>
      <c r="C112" s="253" t="s">
        <v>796</v>
      </c>
      <c r="D112" s="218">
        <v>10</v>
      </c>
      <c r="E112" s="309"/>
      <c r="G112" s="222">
        <f>SUM(G82:G111)*(D112/100)</f>
        <v>0</v>
      </c>
    </row>
    <row r="113" spans="1:20" ht="8.25" customHeight="1">
      <c r="E113" s="309"/>
    </row>
    <row r="114" spans="1:20" ht="13.5" thickBot="1">
      <c r="A114" s="312"/>
      <c r="B114" s="279" t="s">
        <v>694</v>
      </c>
      <c r="C114" s="329" t="s">
        <v>942</v>
      </c>
      <c r="D114" s="313"/>
      <c r="E114" s="400"/>
      <c r="F114" s="281"/>
      <c r="G114" s="314">
        <f>SUM(G80:G112)</f>
        <v>0</v>
      </c>
    </row>
    <row r="115" spans="1:20" ht="13.5" thickTop="1">
      <c r="E115" s="309"/>
    </row>
    <row r="116" spans="1:20">
      <c r="E116" s="309"/>
    </row>
    <row r="117" spans="1:20">
      <c r="E117" s="309"/>
    </row>
    <row r="118" spans="1:20" ht="16.5">
      <c r="B118" s="273" t="s">
        <v>943</v>
      </c>
      <c r="C118" s="273"/>
      <c r="E118" s="309"/>
    </row>
    <row r="119" spans="1:20" ht="53.25" customHeight="1">
      <c r="C119" s="253" t="s">
        <v>944</v>
      </c>
      <c r="D119" s="392"/>
      <c r="E119" s="392"/>
    </row>
    <row r="120" spans="1:20">
      <c r="E120" s="309"/>
    </row>
    <row r="121" spans="1:20" s="276" customFormat="1" ht="17.25" thickBot="1">
      <c r="A121" s="263"/>
      <c r="B121" s="264" t="s">
        <v>696</v>
      </c>
      <c r="C121" s="336" t="s">
        <v>945</v>
      </c>
      <c r="D121" s="264"/>
      <c r="E121" s="417"/>
      <c r="F121" s="267"/>
      <c r="G121" s="268">
        <f>G153</f>
        <v>0</v>
      </c>
      <c r="H121" s="418"/>
      <c r="I121" s="418"/>
      <c r="J121" s="418"/>
      <c r="K121" s="418"/>
      <c r="L121" s="418"/>
      <c r="M121" s="418"/>
      <c r="N121" s="418"/>
      <c r="O121" s="418"/>
      <c r="P121" s="418"/>
      <c r="Q121" s="418"/>
      <c r="R121" s="418"/>
      <c r="S121" s="418"/>
      <c r="T121" s="418"/>
    </row>
    <row r="122" spans="1:20" ht="13.5" thickTop="1">
      <c r="A122" s="302"/>
      <c r="B122" s="253"/>
      <c r="D122" s="337"/>
      <c r="E122" s="337"/>
      <c r="G122" s="218"/>
    </row>
    <row r="123" spans="1:20">
      <c r="A123" s="302"/>
      <c r="B123" s="212"/>
      <c r="C123" s="303" t="s">
        <v>637</v>
      </c>
      <c r="D123" s="304" t="s">
        <v>638</v>
      </c>
      <c r="E123" s="304" t="s">
        <v>639</v>
      </c>
      <c r="F123" s="306" t="s">
        <v>640</v>
      </c>
      <c r="G123" s="339" t="s">
        <v>634</v>
      </c>
    </row>
    <row r="124" spans="1:20" ht="7.5" customHeight="1">
      <c r="E124" s="309"/>
    </row>
    <row r="125" spans="1:20" ht="38.25">
      <c r="B125" s="218" t="s">
        <v>946</v>
      </c>
      <c r="C125" s="253" t="s">
        <v>947</v>
      </c>
      <c r="E125" s="309"/>
    </row>
    <row r="126" spans="1:20" ht="20.25" customHeight="1">
      <c r="C126" s="253" t="s">
        <v>948</v>
      </c>
      <c r="D126" s="218" t="s">
        <v>126</v>
      </c>
      <c r="E126" s="309">
        <f>E197</f>
        <v>4.8</v>
      </c>
      <c r="G126" s="220">
        <f>F126*E126</f>
        <v>0</v>
      </c>
    </row>
    <row r="127" spans="1:20" ht="7.5" customHeight="1">
      <c r="E127" s="309"/>
      <c r="F127" s="375"/>
      <c r="G127" s="220"/>
    </row>
    <row r="128" spans="1:20" ht="79.5" customHeight="1">
      <c r="B128" s="218" t="s">
        <v>946</v>
      </c>
      <c r="C128" s="166" t="s">
        <v>807</v>
      </c>
      <c r="D128" s="166"/>
      <c r="E128" s="338"/>
      <c r="G128" s="340"/>
    </row>
    <row r="129" spans="1:20" ht="14.25" customHeight="1">
      <c r="C129" s="253" t="s">
        <v>874</v>
      </c>
      <c r="D129" s="218" t="s">
        <v>126</v>
      </c>
      <c r="E129" s="254">
        <f>E189</f>
        <v>11.8</v>
      </c>
      <c r="G129" s="220">
        <f>F129*E129</f>
        <v>0</v>
      </c>
    </row>
    <row r="130" spans="1:20" ht="6.75" customHeight="1">
      <c r="E130" s="309"/>
    </row>
    <row r="131" spans="1:20" ht="38.25">
      <c r="B131" s="218" t="s">
        <v>949</v>
      </c>
      <c r="C131" s="253" t="s">
        <v>950</v>
      </c>
      <c r="E131" s="309"/>
    </row>
    <row r="132" spans="1:20">
      <c r="C132" s="253" t="s">
        <v>951</v>
      </c>
      <c r="D132" s="218" t="s">
        <v>126</v>
      </c>
      <c r="E132" s="309">
        <f>E195</f>
        <v>5</v>
      </c>
      <c r="G132" s="220">
        <f>F132*E132</f>
        <v>0</v>
      </c>
    </row>
    <row r="133" spans="1:20" ht="7.5" customHeight="1">
      <c r="E133" s="309"/>
    </row>
    <row r="134" spans="1:20" ht="38.25">
      <c r="B134" s="218" t="s">
        <v>952</v>
      </c>
      <c r="C134" s="253" t="s">
        <v>947</v>
      </c>
      <c r="E134" s="309"/>
      <c r="H134" s="256"/>
      <c r="I134" s="256"/>
      <c r="J134" s="256"/>
      <c r="K134" s="256"/>
      <c r="L134" s="256"/>
      <c r="M134" s="256"/>
      <c r="N134" s="256"/>
      <c r="O134" s="256"/>
      <c r="P134" s="256"/>
      <c r="Q134" s="256"/>
      <c r="R134" s="256"/>
      <c r="S134" s="256"/>
      <c r="T134" s="256"/>
    </row>
    <row r="135" spans="1:20" ht="15" customHeight="1">
      <c r="C135" s="253" t="s">
        <v>953</v>
      </c>
      <c r="D135" s="218" t="s">
        <v>126</v>
      </c>
      <c r="E135" s="309">
        <f>E196</f>
        <v>5</v>
      </c>
      <c r="G135" s="220">
        <f>F135*E135</f>
        <v>0</v>
      </c>
      <c r="H135" s="256"/>
      <c r="I135" s="256"/>
      <c r="J135" s="256"/>
      <c r="K135" s="256"/>
      <c r="L135" s="256"/>
      <c r="M135" s="256"/>
      <c r="N135" s="256"/>
      <c r="O135" s="256"/>
      <c r="P135" s="256"/>
      <c r="Q135" s="256"/>
      <c r="R135" s="256"/>
      <c r="S135" s="256"/>
      <c r="T135" s="256"/>
    </row>
    <row r="136" spans="1:20" ht="7.5" customHeight="1">
      <c r="E136" s="309"/>
      <c r="F136" s="375"/>
      <c r="G136" s="220"/>
      <c r="H136" s="256"/>
      <c r="I136" s="256"/>
      <c r="J136" s="256"/>
      <c r="K136" s="256"/>
      <c r="L136" s="256"/>
      <c r="M136" s="256"/>
      <c r="N136" s="256"/>
      <c r="O136" s="256"/>
      <c r="P136" s="256"/>
      <c r="Q136" s="256"/>
      <c r="R136" s="256"/>
      <c r="S136" s="256"/>
      <c r="T136" s="256"/>
    </row>
    <row r="137" spans="1:20" ht="48" customHeight="1">
      <c r="B137" s="218" t="s">
        <v>952</v>
      </c>
      <c r="C137" s="253" t="s">
        <v>810</v>
      </c>
      <c r="D137" s="253"/>
      <c r="E137" s="338"/>
      <c r="G137" s="340"/>
      <c r="H137" s="256"/>
      <c r="I137" s="256"/>
      <c r="J137" s="256"/>
      <c r="K137" s="256"/>
      <c r="L137" s="256"/>
      <c r="M137" s="256"/>
      <c r="N137" s="256"/>
      <c r="O137" s="256"/>
      <c r="P137" s="256"/>
      <c r="Q137" s="256"/>
      <c r="R137" s="256"/>
      <c r="S137" s="256"/>
      <c r="T137" s="256"/>
    </row>
    <row r="138" spans="1:20" ht="15" customHeight="1">
      <c r="C138" s="253" t="s">
        <v>811</v>
      </c>
      <c r="D138" s="218" t="s">
        <v>101</v>
      </c>
      <c r="E138" s="254">
        <f>E200+E201+E205+E206</f>
        <v>7</v>
      </c>
      <c r="G138" s="220">
        <f>F138*E138</f>
        <v>0</v>
      </c>
      <c r="H138" s="256"/>
      <c r="I138" s="256"/>
      <c r="J138" s="256"/>
      <c r="K138" s="256"/>
      <c r="L138" s="256"/>
      <c r="M138" s="256"/>
      <c r="N138" s="256"/>
      <c r="O138" s="256"/>
      <c r="P138" s="256"/>
      <c r="Q138" s="256"/>
      <c r="R138" s="256"/>
      <c r="S138" s="256"/>
      <c r="T138" s="256"/>
    </row>
    <row r="139" spans="1:20" ht="8.25" customHeight="1">
      <c r="A139" s="302"/>
      <c r="B139" s="212"/>
      <c r="E139" s="218"/>
      <c r="G139" s="218"/>
      <c r="H139" s="256"/>
      <c r="I139" s="256"/>
      <c r="J139" s="256"/>
      <c r="K139" s="256"/>
      <c r="L139" s="256"/>
      <c r="M139" s="256"/>
      <c r="N139" s="256"/>
      <c r="O139" s="256"/>
      <c r="P139" s="256"/>
      <c r="Q139" s="256"/>
      <c r="R139" s="256"/>
      <c r="S139" s="256"/>
      <c r="T139" s="256"/>
    </row>
    <row r="140" spans="1:20" ht="63.75">
      <c r="B140" s="218" t="s">
        <v>954</v>
      </c>
      <c r="C140" s="253" t="s">
        <v>955</v>
      </c>
      <c r="E140" s="309"/>
    </row>
    <row r="141" spans="1:20">
      <c r="C141" s="253" t="s">
        <v>956</v>
      </c>
      <c r="D141" s="218" t="s">
        <v>101</v>
      </c>
      <c r="E141" s="309">
        <f>E217</f>
        <v>5</v>
      </c>
      <c r="G141" s="220">
        <f>F141*E141</f>
        <v>0</v>
      </c>
    </row>
    <row r="142" spans="1:20" ht="8.25" customHeight="1">
      <c r="E142" s="309"/>
    </row>
    <row r="143" spans="1:20" ht="63.75">
      <c r="B143" s="218" t="s">
        <v>957</v>
      </c>
      <c r="C143" s="253" t="s">
        <v>958</v>
      </c>
      <c r="D143" s="218" t="s">
        <v>101</v>
      </c>
      <c r="E143" s="309">
        <v>7</v>
      </c>
      <c r="G143" s="220">
        <f>F143*E143</f>
        <v>0</v>
      </c>
    </row>
    <row r="144" spans="1:20" ht="7.5" customHeight="1">
      <c r="E144" s="309"/>
    </row>
    <row r="145" spans="1:20" s="410" customFormat="1" ht="38.25">
      <c r="A145" s="251"/>
      <c r="B145" s="218" t="s">
        <v>959</v>
      </c>
      <c r="C145" s="253" t="s">
        <v>960</v>
      </c>
      <c r="D145" s="218" t="s">
        <v>101</v>
      </c>
      <c r="E145" s="309">
        <f>E210</f>
        <v>3</v>
      </c>
      <c r="F145" s="255"/>
      <c r="G145" s="220">
        <f>F145*E145</f>
        <v>0</v>
      </c>
    </row>
    <row r="146" spans="1:20">
      <c r="A146" s="302"/>
      <c r="B146" s="212"/>
      <c r="D146" s="337"/>
      <c r="E146" s="218"/>
      <c r="G146" s="218"/>
      <c r="H146" s="256"/>
      <c r="I146" s="256"/>
      <c r="J146" s="256"/>
      <c r="K146" s="256"/>
      <c r="L146" s="256"/>
      <c r="M146" s="256"/>
      <c r="N146" s="256"/>
      <c r="O146" s="256"/>
      <c r="P146" s="256"/>
      <c r="Q146" s="256"/>
      <c r="R146" s="256"/>
      <c r="S146" s="256"/>
      <c r="T146" s="256"/>
    </row>
    <row r="147" spans="1:20" ht="51">
      <c r="B147" s="218" t="s">
        <v>961</v>
      </c>
      <c r="C147" s="253" t="s">
        <v>962</v>
      </c>
      <c r="D147" s="218" t="s">
        <v>101</v>
      </c>
      <c r="E147" s="309">
        <v>7</v>
      </c>
      <c r="G147" s="220">
        <f>F147*E147</f>
        <v>0</v>
      </c>
    </row>
    <row r="148" spans="1:20" ht="6.75" customHeight="1">
      <c r="E148" s="309"/>
    </row>
    <row r="149" spans="1:20" ht="38.25">
      <c r="B149" s="218" t="s">
        <v>963</v>
      </c>
      <c r="C149" s="253" t="s">
        <v>964</v>
      </c>
      <c r="D149" s="218" t="s">
        <v>101</v>
      </c>
      <c r="E149" s="309">
        <v>7</v>
      </c>
      <c r="G149" s="220">
        <f>F149*E149</f>
        <v>0</v>
      </c>
    </row>
    <row r="150" spans="1:20" ht="6.75" customHeight="1">
      <c r="A150" s="302"/>
      <c r="B150" s="419"/>
      <c r="G150" s="220"/>
      <c r="H150" s="256"/>
      <c r="I150" s="256"/>
      <c r="J150" s="256"/>
      <c r="K150" s="256"/>
      <c r="L150" s="256"/>
      <c r="M150" s="256"/>
      <c r="N150" s="256"/>
      <c r="O150" s="256"/>
      <c r="P150" s="256"/>
      <c r="Q150" s="256"/>
      <c r="R150" s="256"/>
      <c r="S150" s="256"/>
      <c r="T150" s="256"/>
    </row>
    <row r="151" spans="1:20">
      <c r="B151" s="218" t="s">
        <v>844</v>
      </c>
      <c r="C151" s="253" t="s">
        <v>845</v>
      </c>
      <c r="D151" s="218">
        <v>10</v>
      </c>
      <c r="E151" s="183"/>
      <c r="G151" s="222">
        <f>SUM(G124:G150)*(D151/100)</f>
        <v>0</v>
      </c>
    </row>
    <row r="152" spans="1:20" ht="5.25" customHeight="1">
      <c r="C152" s="345"/>
      <c r="E152" s="183"/>
      <c r="F152" s="311"/>
      <c r="G152" s="327"/>
    </row>
    <row r="153" spans="1:20" ht="13.5" thickBot="1">
      <c r="A153" s="312"/>
      <c r="B153" s="279" t="s">
        <v>696</v>
      </c>
      <c r="C153" s="329" t="s">
        <v>965</v>
      </c>
      <c r="D153" s="313" t="s">
        <v>847</v>
      </c>
      <c r="E153" s="420"/>
      <c r="F153" s="281"/>
      <c r="G153" s="314">
        <f>SUM(G124:G152)</f>
        <v>0</v>
      </c>
    </row>
    <row r="154" spans="1:20" ht="13.5" thickTop="1">
      <c r="E154" s="309"/>
    </row>
    <row r="155" spans="1:20">
      <c r="E155" s="309"/>
    </row>
    <row r="156" spans="1:20">
      <c r="E156" s="309"/>
    </row>
    <row r="157" spans="1:20" s="250" customFormat="1" ht="16.5">
      <c r="A157" s="249"/>
      <c r="B157" s="273" t="s">
        <v>966</v>
      </c>
      <c r="C157" s="421"/>
      <c r="D157" s="421"/>
      <c r="E157" s="421"/>
      <c r="F157" s="347"/>
      <c r="G157" s="348"/>
      <c r="H157" s="389"/>
      <c r="I157" s="389"/>
      <c r="J157" s="389"/>
      <c r="K157" s="389"/>
      <c r="L157" s="389"/>
      <c r="M157" s="389"/>
      <c r="N157" s="389"/>
      <c r="O157" s="389"/>
      <c r="P157" s="389"/>
      <c r="Q157" s="389"/>
      <c r="R157" s="389"/>
      <c r="S157" s="389"/>
      <c r="T157" s="389"/>
    </row>
    <row r="158" spans="1:20" ht="16.5">
      <c r="C158" s="273" t="s">
        <v>967</v>
      </c>
      <c r="E158" s="309"/>
    </row>
    <row r="159" spans="1:20" ht="8.25" customHeight="1">
      <c r="C159" s="273"/>
      <c r="E159" s="309"/>
    </row>
    <row r="160" spans="1:20">
      <c r="B160" s="1088" t="s">
        <v>968</v>
      </c>
      <c r="C160" s="1088"/>
      <c r="D160" s="1088"/>
      <c r="E160" s="1094"/>
      <c r="F160" s="311"/>
      <c r="G160" s="327"/>
    </row>
    <row r="161" spans="2:7">
      <c r="B161" s="1088"/>
      <c r="C161" s="1088"/>
      <c r="D161" s="1088"/>
      <c r="E161" s="1094"/>
      <c r="F161" s="311"/>
      <c r="G161" s="327"/>
    </row>
    <row r="162" spans="2:7">
      <c r="B162" s="1088"/>
      <c r="C162" s="1088"/>
      <c r="D162" s="1088"/>
      <c r="E162" s="1094"/>
      <c r="F162" s="311"/>
      <c r="G162" s="327"/>
    </row>
    <row r="163" spans="2:7">
      <c r="B163" s="1088"/>
      <c r="C163" s="1088"/>
      <c r="D163" s="1088"/>
      <c r="E163" s="1094"/>
      <c r="F163" s="311"/>
      <c r="G163" s="327"/>
    </row>
    <row r="164" spans="2:7">
      <c r="B164" s="1088"/>
      <c r="C164" s="1088"/>
      <c r="D164" s="1088"/>
      <c r="E164" s="1094"/>
      <c r="F164" s="311"/>
      <c r="G164" s="327"/>
    </row>
    <row r="165" spans="2:7">
      <c r="B165" s="1088"/>
      <c r="C165" s="1088"/>
      <c r="D165" s="1088"/>
      <c r="E165" s="1094"/>
      <c r="F165" s="311"/>
      <c r="G165" s="327"/>
    </row>
    <row r="166" spans="2:7">
      <c r="B166" s="1088"/>
      <c r="C166" s="1088"/>
      <c r="D166" s="1088"/>
      <c r="E166" s="1094"/>
      <c r="F166" s="311"/>
      <c r="G166" s="327"/>
    </row>
    <row r="167" spans="2:7">
      <c r="B167" s="1088"/>
      <c r="C167" s="1088"/>
      <c r="D167" s="1088"/>
      <c r="E167" s="1094"/>
      <c r="F167" s="311"/>
      <c r="G167" s="327"/>
    </row>
    <row r="168" spans="2:7">
      <c r="B168" s="1088"/>
      <c r="C168" s="1088"/>
      <c r="D168" s="1088"/>
      <c r="E168" s="1094"/>
      <c r="F168" s="311"/>
      <c r="G168" s="327"/>
    </row>
    <row r="169" spans="2:7">
      <c r="B169" s="1088"/>
      <c r="C169" s="1088"/>
      <c r="D169" s="1088"/>
      <c r="E169" s="1094"/>
      <c r="F169" s="311"/>
      <c r="G169" s="327"/>
    </row>
    <row r="170" spans="2:7">
      <c r="B170" s="1088"/>
      <c r="C170" s="1088"/>
      <c r="D170" s="1088"/>
      <c r="E170" s="1094"/>
      <c r="F170" s="311"/>
      <c r="G170" s="327"/>
    </row>
    <row r="171" spans="2:7">
      <c r="B171" s="1088"/>
      <c r="C171" s="1088"/>
      <c r="D171" s="1088"/>
      <c r="E171" s="1094"/>
      <c r="F171" s="311"/>
      <c r="G171" s="327"/>
    </row>
    <row r="172" spans="2:7">
      <c r="B172" s="1088"/>
      <c r="C172" s="1088"/>
      <c r="D172" s="1088"/>
      <c r="E172" s="1094"/>
      <c r="F172" s="311"/>
      <c r="G172" s="327"/>
    </row>
    <row r="173" spans="2:7">
      <c r="B173" s="1088"/>
      <c r="C173" s="1088"/>
      <c r="D173" s="1088"/>
      <c r="E173" s="1094"/>
      <c r="F173" s="311"/>
      <c r="G173" s="327"/>
    </row>
    <row r="174" spans="2:7">
      <c r="B174" s="1088"/>
      <c r="C174" s="1088"/>
      <c r="D174" s="1088"/>
      <c r="E174" s="1094"/>
      <c r="F174" s="311"/>
      <c r="G174" s="327"/>
    </row>
    <row r="175" spans="2:7">
      <c r="B175" s="1088"/>
      <c r="C175" s="1088"/>
      <c r="D175" s="1088"/>
      <c r="E175" s="1094"/>
      <c r="F175" s="311"/>
      <c r="G175" s="327"/>
    </row>
    <row r="176" spans="2:7">
      <c r="B176" s="1088"/>
      <c r="C176" s="1088"/>
      <c r="D176" s="1088"/>
      <c r="E176" s="1094"/>
      <c r="F176" s="311"/>
      <c r="G176" s="327"/>
    </row>
    <row r="177" spans="1:20">
      <c r="B177" s="1088"/>
      <c r="C177" s="1088"/>
      <c r="D177" s="1088"/>
      <c r="E177" s="1094"/>
      <c r="F177" s="311"/>
      <c r="G177" s="327"/>
    </row>
    <row r="178" spans="1:20">
      <c r="B178" s="1088"/>
      <c r="C178" s="1088"/>
      <c r="D178" s="1088"/>
      <c r="E178" s="1094"/>
      <c r="F178" s="311"/>
      <c r="G178" s="327"/>
    </row>
    <row r="179" spans="1:20">
      <c r="B179" s="1088"/>
      <c r="C179" s="1088"/>
      <c r="D179" s="1088"/>
      <c r="E179" s="1094"/>
      <c r="F179" s="311"/>
      <c r="G179" s="327"/>
    </row>
    <row r="180" spans="1:20" ht="52.5" customHeight="1">
      <c r="B180" s="1088"/>
      <c r="C180" s="1088"/>
      <c r="D180" s="1088"/>
      <c r="E180" s="1094"/>
      <c r="F180" s="311"/>
      <c r="G180" s="327"/>
    </row>
    <row r="181" spans="1:20" s="352" customFormat="1">
      <c r="A181" s="330"/>
      <c r="B181" s="331"/>
      <c r="C181" s="349"/>
      <c r="D181" s="349"/>
      <c r="E181" s="422"/>
      <c r="F181" s="350"/>
      <c r="G181" s="351" t="s">
        <v>634</v>
      </c>
      <c r="H181" s="423"/>
      <c r="I181" s="423"/>
      <c r="J181" s="423"/>
      <c r="K181" s="423"/>
      <c r="L181" s="423"/>
      <c r="M181" s="423"/>
      <c r="N181" s="423"/>
      <c r="O181" s="423"/>
      <c r="P181" s="423"/>
      <c r="Q181" s="423"/>
      <c r="R181" s="423"/>
      <c r="S181" s="423"/>
      <c r="T181" s="423"/>
    </row>
    <row r="182" spans="1:20" s="353" customFormat="1" ht="26.25" thickBot="1">
      <c r="B182" s="279" t="s">
        <v>698</v>
      </c>
      <c r="C182" s="329" t="s">
        <v>969</v>
      </c>
      <c r="D182" s="279"/>
      <c r="E182" s="420"/>
      <c r="F182" s="281"/>
      <c r="G182" s="314">
        <f>G230</f>
        <v>0</v>
      </c>
      <c r="H182" s="424"/>
      <c r="I182" s="424"/>
      <c r="J182" s="424"/>
      <c r="K182" s="424"/>
      <c r="L182" s="424"/>
      <c r="M182" s="424"/>
      <c r="N182" s="424"/>
      <c r="O182" s="424"/>
      <c r="P182" s="424"/>
      <c r="Q182" s="424"/>
      <c r="R182" s="424"/>
      <c r="S182" s="424"/>
      <c r="T182" s="424"/>
    </row>
    <row r="183" spans="1:20" ht="9.75" customHeight="1" thickTop="1">
      <c r="C183" s="345"/>
      <c r="E183" s="183"/>
      <c r="F183" s="311"/>
      <c r="G183" s="327"/>
    </row>
    <row r="184" spans="1:20">
      <c r="C184" s="395" t="s">
        <v>637</v>
      </c>
      <c r="D184" s="304" t="s">
        <v>638</v>
      </c>
      <c r="E184" s="396" t="s">
        <v>639</v>
      </c>
      <c r="F184" s="397" t="s">
        <v>640</v>
      </c>
      <c r="G184" s="398" t="s">
        <v>634</v>
      </c>
    </row>
    <row r="185" spans="1:20" ht="8.25" customHeight="1">
      <c r="C185" s="425"/>
      <c r="D185" s="258"/>
      <c r="E185" s="382"/>
      <c r="F185" s="426"/>
      <c r="G185" s="427"/>
    </row>
    <row r="186" spans="1:20" s="431" customFormat="1">
      <c r="A186" s="257"/>
      <c r="B186" s="258" t="s">
        <v>698</v>
      </c>
      <c r="C186" s="428" t="s">
        <v>970</v>
      </c>
      <c r="D186" s="258"/>
      <c r="E186" s="382"/>
      <c r="F186" s="429"/>
      <c r="G186" s="430"/>
      <c r="H186" s="418"/>
      <c r="I186" s="418"/>
      <c r="J186" s="418"/>
      <c r="K186" s="418"/>
      <c r="L186" s="418"/>
      <c r="M186" s="418"/>
      <c r="N186" s="418"/>
      <c r="O186" s="418"/>
      <c r="P186" s="418"/>
      <c r="Q186" s="418"/>
      <c r="R186" s="418"/>
      <c r="S186" s="418"/>
      <c r="T186" s="418"/>
    </row>
    <row r="187" spans="1:20" s="431" customFormat="1" ht="5.25" customHeight="1">
      <c r="A187" s="257"/>
      <c r="B187" s="258"/>
      <c r="C187" s="428"/>
      <c r="D187" s="258"/>
      <c r="E187" s="382"/>
      <c r="F187" s="429"/>
      <c r="G187" s="430"/>
      <c r="H187" s="418"/>
      <c r="I187" s="418"/>
      <c r="J187" s="418"/>
      <c r="K187" s="418"/>
      <c r="L187" s="418"/>
      <c r="M187" s="418"/>
      <c r="N187" s="418"/>
      <c r="O187" s="418"/>
      <c r="P187" s="418"/>
      <c r="Q187" s="418"/>
      <c r="R187" s="418"/>
      <c r="S187" s="418"/>
      <c r="T187" s="418"/>
    </row>
    <row r="188" spans="1:20" s="431" customFormat="1" ht="96.75" customHeight="1">
      <c r="A188" s="257"/>
      <c r="B188" s="361" t="s">
        <v>851</v>
      </c>
      <c r="C188" s="349" t="s">
        <v>852</v>
      </c>
      <c r="D188" s="349"/>
      <c r="E188" s="362"/>
      <c r="F188" s="311"/>
      <c r="G188" s="327"/>
      <c r="H188" s="418"/>
      <c r="I188" s="418"/>
      <c r="J188" s="418"/>
      <c r="K188" s="418"/>
      <c r="L188" s="418"/>
      <c r="M188" s="418"/>
      <c r="N188" s="418"/>
      <c r="O188" s="418"/>
      <c r="P188" s="418"/>
      <c r="Q188" s="418"/>
      <c r="R188" s="418"/>
      <c r="S188" s="418"/>
      <c r="T188" s="418"/>
    </row>
    <row r="189" spans="1:20" s="431" customFormat="1" ht="19.5" customHeight="1">
      <c r="A189" s="257"/>
      <c r="B189" s="361"/>
      <c r="C189" s="363" t="s">
        <v>874</v>
      </c>
      <c r="D189" s="364" t="s">
        <v>126</v>
      </c>
      <c r="E189" s="365">
        <f>6.8+5</f>
        <v>11.8</v>
      </c>
      <c r="F189" s="366"/>
      <c r="G189" s="367"/>
      <c r="H189" s="418"/>
      <c r="I189" s="418"/>
      <c r="J189" s="418"/>
      <c r="K189" s="418"/>
      <c r="L189" s="418"/>
      <c r="M189" s="418"/>
      <c r="N189" s="418"/>
      <c r="O189" s="418"/>
      <c r="P189" s="418"/>
      <c r="Q189" s="418"/>
      <c r="R189" s="418"/>
      <c r="S189" s="418"/>
      <c r="T189" s="418"/>
    </row>
    <row r="190" spans="1:20" s="431" customFormat="1" ht="15.75" customHeight="1">
      <c r="A190" s="257"/>
      <c r="B190" s="361"/>
      <c r="C190" s="368"/>
      <c r="D190" s="171" t="s">
        <v>854</v>
      </c>
      <c r="E190" s="369">
        <f>ROUND((E189*1.02)/6,0)</f>
        <v>2</v>
      </c>
      <c r="F190" s="311"/>
      <c r="G190" s="327"/>
      <c r="H190" s="418"/>
      <c r="I190" s="418"/>
      <c r="J190" s="418"/>
      <c r="K190" s="418"/>
      <c r="L190" s="418"/>
      <c r="M190" s="418"/>
      <c r="N190" s="418"/>
      <c r="O190" s="418"/>
      <c r="P190" s="418"/>
      <c r="Q190" s="418"/>
      <c r="R190" s="418"/>
      <c r="S190" s="418"/>
      <c r="T190" s="418"/>
    </row>
    <row r="191" spans="1:20" s="431" customFormat="1" ht="12.75" customHeight="1">
      <c r="A191" s="257"/>
      <c r="B191" s="361"/>
      <c r="C191" s="370"/>
      <c r="D191" s="171" t="s">
        <v>101</v>
      </c>
      <c r="E191" s="371">
        <f>ROUND(E190,0)</f>
        <v>2</v>
      </c>
      <c r="F191" s="372"/>
      <c r="G191" s="373"/>
      <c r="H191" s="418"/>
      <c r="I191" s="418"/>
      <c r="J191" s="418"/>
      <c r="K191" s="418"/>
      <c r="L191" s="418"/>
      <c r="M191" s="418"/>
      <c r="N191" s="418"/>
      <c r="O191" s="418"/>
      <c r="P191" s="418"/>
      <c r="Q191" s="418"/>
      <c r="R191" s="418"/>
      <c r="S191" s="418"/>
      <c r="T191" s="418"/>
    </row>
    <row r="192" spans="1:20" s="431" customFormat="1" ht="15" customHeight="1">
      <c r="A192" s="257"/>
      <c r="B192" s="361"/>
      <c r="C192" s="345" t="s">
        <v>971</v>
      </c>
      <c r="D192" s="218" t="s">
        <v>126</v>
      </c>
      <c r="E192" s="369">
        <f>2*6</f>
        <v>12</v>
      </c>
      <c r="F192" s="255"/>
      <c r="G192" s="220">
        <f>F192*E192</f>
        <v>0</v>
      </c>
      <c r="H192" s="418"/>
      <c r="I192" s="418"/>
      <c r="J192" s="418"/>
      <c r="K192" s="418"/>
      <c r="L192" s="418"/>
      <c r="M192" s="418"/>
      <c r="N192" s="418"/>
      <c r="O192" s="418"/>
      <c r="P192" s="418"/>
      <c r="Q192" s="418"/>
      <c r="R192" s="418"/>
      <c r="S192" s="418"/>
      <c r="T192" s="418"/>
    </row>
    <row r="193" spans="2:20" ht="8.25" customHeight="1">
      <c r="E193" s="369"/>
      <c r="H193" s="256"/>
      <c r="I193" s="256"/>
      <c r="J193" s="256"/>
      <c r="K193" s="256"/>
      <c r="L193" s="256"/>
      <c r="M193" s="256"/>
      <c r="N193" s="256"/>
      <c r="O193" s="256"/>
      <c r="P193" s="256"/>
      <c r="Q193" s="256"/>
      <c r="R193" s="256"/>
      <c r="S193" s="256"/>
      <c r="T193" s="256"/>
    </row>
    <row r="194" spans="2:20" ht="32.25" customHeight="1">
      <c r="B194" s="218" t="s">
        <v>972</v>
      </c>
      <c r="C194" s="166" t="s">
        <v>973</v>
      </c>
      <c r="D194" s="166"/>
      <c r="E194" s="212"/>
      <c r="F194" s="311"/>
      <c r="G194" s="327"/>
    </row>
    <row r="195" spans="2:20">
      <c r="B195" s="166"/>
      <c r="C195" s="166" t="s">
        <v>974</v>
      </c>
      <c r="D195" s="218" t="s">
        <v>126</v>
      </c>
      <c r="E195" s="183">
        <v>5</v>
      </c>
      <c r="G195" s="220">
        <f>F195*E195</f>
        <v>0</v>
      </c>
      <c r="J195" s="390"/>
    </row>
    <row r="196" spans="2:20">
      <c r="B196" s="166"/>
      <c r="C196" s="166" t="s">
        <v>975</v>
      </c>
      <c r="D196" s="218" t="s">
        <v>126</v>
      </c>
      <c r="E196" s="183">
        <v>5</v>
      </c>
      <c r="G196" s="220">
        <f>F196*E196</f>
        <v>0</v>
      </c>
      <c r="J196" s="390"/>
    </row>
    <row r="197" spans="2:20">
      <c r="B197" s="166"/>
      <c r="C197" s="166" t="s">
        <v>976</v>
      </c>
      <c r="D197" s="218" t="s">
        <v>126</v>
      </c>
      <c r="E197" s="183">
        <v>4.8</v>
      </c>
      <c r="G197" s="220">
        <f>F197*E197</f>
        <v>0</v>
      </c>
      <c r="H197" s="256"/>
      <c r="I197" s="256"/>
      <c r="J197" s="256"/>
      <c r="K197" s="256"/>
      <c r="L197" s="256"/>
      <c r="M197" s="256"/>
      <c r="N197" s="256"/>
      <c r="O197" s="256"/>
      <c r="P197" s="256"/>
      <c r="Q197" s="256"/>
      <c r="R197" s="256"/>
      <c r="S197" s="256"/>
      <c r="T197" s="256"/>
    </row>
    <row r="198" spans="2:20">
      <c r="B198" s="166"/>
      <c r="C198" s="166"/>
      <c r="E198" s="183"/>
      <c r="F198" s="997"/>
      <c r="G198" s="220"/>
      <c r="H198" s="256"/>
      <c r="I198" s="256"/>
      <c r="J198" s="256"/>
      <c r="K198" s="256"/>
      <c r="L198" s="256"/>
      <c r="M198" s="256"/>
      <c r="N198" s="256"/>
      <c r="O198" s="256"/>
      <c r="P198" s="256"/>
      <c r="Q198" s="256"/>
      <c r="R198" s="256"/>
      <c r="S198" s="256"/>
      <c r="T198" s="256"/>
    </row>
    <row r="199" spans="2:20">
      <c r="B199" s="361" t="s">
        <v>857</v>
      </c>
      <c r="C199" s="166" t="s">
        <v>858</v>
      </c>
      <c r="D199" s="166"/>
      <c r="E199" s="369"/>
      <c r="F199" s="311"/>
      <c r="G199" s="327"/>
      <c r="H199" s="256"/>
      <c r="I199" s="256"/>
      <c r="J199" s="256"/>
      <c r="K199" s="256"/>
      <c r="L199" s="256"/>
      <c r="M199" s="256"/>
      <c r="N199" s="256"/>
      <c r="O199" s="256"/>
      <c r="P199" s="256"/>
      <c r="Q199" s="256"/>
      <c r="R199" s="256"/>
      <c r="S199" s="256"/>
      <c r="T199" s="256"/>
    </row>
    <row r="200" spans="2:20">
      <c r="C200" s="345" t="s">
        <v>977</v>
      </c>
      <c r="D200" s="218" t="s">
        <v>101</v>
      </c>
      <c r="E200" s="369">
        <v>2</v>
      </c>
      <c r="G200" s="220">
        <f>F200*E200</f>
        <v>0</v>
      </c>
      <c r="H200" s="256"/>
      <c r="I200" s="256"/>
      <c r="J200" s="256"/>
      <c r="K200" s="256"/>
      <c r="L200" s="256"/>
      <c r="M200" s="256"/>
      <c r="N200" s="256"/>
      <c r="O200" s="256"/>
      <c r="P200" s="256"/>
      <c r="Q200" s="256"/>
      <c r="R200" s="256"/>
      <c r="S200" s="256"/>
      <c r="T200" s="256"/>
    </row>
    <row r="201" spans="2:20">
      <c r="C201" s="345" t="s">
        <v>978</v>
      </c>
      <c r="D201" s="218" t="s">
        <v>101</v>
      </c>
      <c r="E201" s="369">
        <v>2</v>
      </c>
      <c r="G201" s="220">
        <f t="shared" ref="G201" si="1">F201*E201</f>
        <v>0</v>
      </c>
      <c r="H201" s="256"/>
      <c r="I201" s="256"/>
      <c r="J201" s="256"/>
      <c r="K201" s="256"/>
      <c r="L201" s="256"/>
      <c r="M201" s="256"/>
      <c r="N201" s="256"/>
      <c r="O201" s="256"/>
      <c r="P201" s="256"/>
      <c r="Q201" s="256"/>
      <c r="R201" s="256"/>
      <c r="S201" s="256"/>
      <c r="T201" s="256"/>
    </row>
    <row r="202" spans="2:20">
      <c r="C202" s="345" t="s">
        <v>865</v>
      </c>
      <c r="E202" s="369"/>
      <c r="F202" s="311"/>
      <c r="G202" s="220"/>
      <c r="H202" s="256"/>
      <c r="I202" s="256"/>
      <c r="J202" s="256"/>
      <c r="K202" s="256"/>
      <c r="L202" s="256"/>
      <c r="M202" s="256"/>
      <c r="N202" s="256"/>
      <c r="O202" s="256"/>
      <c r="P202" s="256"/>
      <c r="Q202" s="256"/>
      <c r="R202" s="256"/>
      <c r="S202" s="256"/>
      <c r="T202" s="256"/>
    </row>
    <row r="203" spans="2:20">
      <c r="B203" s="166"/>
      <c r="C203" s="166"/>
      <c r="E203" s="183"/>
      <c r="F203" s="997"/>
      <c r="G203" s="220"/>
      <c r="H203" s="256"/>
      <c r="I203" s="256"/>
      <c r="J203" s="256"/>
      <c r="K203" s="256"/>
      <c r="L203" s="256"/>
      <c r="M203" s="256"/>
      <c r="N203" s="256"/>
      <c r="O203" s="256"/>
      <c r="P203" s="256"/>
      <c r="Q203" s="256"/>
      <c r="R203" s="256"/>
      <c r="S203" s="256"/>
      <c r="T203" s="256"/>
    </row>
    <row r="204" spans="2:20" ht="25.5">
      <c r="B204" s="218" t="s">
        <v>866</v>
      </c>
      <c r="C204" s="166" t="s">
        <v>867</v>
      </c>
      <c r="D204" s="166"/>
      <c r="E204" s="369"/>
      <c r="F204" s="311"/>
      <c r="G204" s="327"/>
      <c r="H204" s="256"/>
      <c r="I204" s="256"/>
      <c r="J204" s="256"/>
      <c r="K204" s="256"/>
      <c r="L204" s="256"/>
      <c r="M204" s="256"/>
      <c r="N204" s="256"/>
      <c r="O204" s="256"/>
      <c r="P204" s="256"/>
      <c r="Q204" s="256"/>
      <c r="R204" s="256"/>
      <c r="S204" s="256"/>
      <c r="T204" s="256"/>
    </row>
    <row r="205" spans="2:20">
      <c r="C205" s="345" t="s">
        <v>979</v>
      </c>
      <c r="D205" s="218" t="s">
        <v>101</v>
      </c>
      <c r="E205" s="369">
        <v>2</v>
      </c>
      <c r="G205" s="220">
        <f t="shared" ref="G205:G206" si="2">F205*E205</f>
        <v>0</v>
      </c>
      <c r="H205" s="256"/>
      <c r="I205" s="256"/>
      <c r="J205" s="256"/>
      <c r="K205" s="256"/>
      <c r="L205" s="256"/>
      <c r="M205" s="256"/>
      <c r="N205" s="256"/>
      <c r="O205" s="256"/>
      <c r="P205" s="256"/>
      <c r="Q205" s="256"/>
      <c r="R205" s="256"/>
      <c r="S205" s="256"/>
      <c r="T205" s="256"/>
    </row>
    <row r="206" spans="2:20">
      <c r="C206" s="345" t="s">
        <v>980</v>
      </c>
      <c r="D206" s="218" t="s">
        <v>101</v>
      </c>
      <c r="E206" s="369">
        <v>1</v>
      </c>
      <c r="G206" s="220">
        <f t="shared" si="2"/>
        <v>0</v>
      </c>
      <c r="H206" s="256"/>
      <c r="I206" s="256"/>
      <c r="J206" s="256"/>
      <c r="K206" s="256"/>
      <c r="L206" s="256"/>
      <c r="M206" s="256"/>
      <c r="N206" s="256"/>
      <c r="O206" s="256"/>
      <c r="P206" s="256"/>
      <c r="Q206" s="256"/>
      <c r="R206" s="256"/>
      <c r="S206" s="256"/>
      <c r="T206" s="256"/>
    </row>
    <row r="207" spans="2:20" ht="7.5" customHeight="1">
      <c r="B207" s="337"/>
      <c r="C207" s="166"/>
      <c r="D207" s="166"/>
      <c r="E207" s="183"/>
      <c r="F207" s="311"/>
      <c r="G207" s="327"/>
    </row>
    <row r="208" spans="2:20" ht="51">
      <c r="B208" s="218" t="s">
        <v>981</v>
      </c>
      <c r="C208" s="345" t="s">
        <v>982</v>
      </c>
      <c r="E208" s="369"/>
      <c r="G208" s="220"/>
      <c r="H208" s="256"/>
      <c r="I208" s="256"/>
      <c r="J208" s="256"/>
      <c r="K208" s="256"/>
      <c r="L208" s="256"/>
      <c r="M208" s="256"/>
      <c r="N208" s="256"/>
      <c r="O208" s="256"/>
      <c r="P208" s="256"/>
      <c r="Q208" s="256"/>
      <c r="R208" s="256"/>
      <c r="S208" s="256"/>
      <c r="T208" s="256"/>
    </row>
    <row r="209" spans="2:20">
      <c r="C209" s="345" t="s">
        <v>983</v>
      </c>
      <c r="D209" s="218" t="s">
        <v>101</v>
      </c>
      <c r="E209" s="369">
        <v>3</v>
      </c>
      <c r="G209" s="220">
        <f>F209*E209</f>
        <v>0</v>
      </c>
      <c r="H209" s="256"/>
      <c r="I209" s="256"/>
      <c r="J209" s="256"/>
      <c r="K209" s="256"/>
      <c r="L209" s="256"/>
      <c r="M209" s="256"/>
      <c r="N209" s="256"/>
      <c r="O209" s="256"/>
      <c r="P209" s="256"/>
      <c r="Q209" s="256"/>
      <c r="R209" s="256"/>
      <c r="S209" s="256"/>
      <c r="T209" s="256"/>
    </row>
    <row r="210" spans="2:20">
      <c r="C210" s="345" t="s">
        <v>984</v>
      </c>
      <c r="D210" s="218" t="s">
        <v>101</v>
      </c>
      <c r="E210" s="369">
        <v>3</v>
      </c>
      <c r="G210" s="220">
        <f>F210*E210</f>
        <v>0</v>
      </c>
      <c r="H210" s="256"/>
      <c r="I210" s="256"/>
      <c r="J210" s="256"/>
      <c r="K210" s="256"/>
      <c r="L210" s="256"/>
      <c r="M210" s="256"/>
      <c r="N210" s="256"/>
      <c r="O210" s="256"/>
      <c r="P210" s="256"/>
      <c r="Q210" s="256"/>
      <c r="R210" s="256"/>
      <c r="S210" s="256"/>
      <c r="T210" s="256"/>
    </row>
    <row r="211" spans="2:20" ht="6.75" customHeight="1">
      <c r="C211" s="345"/>
      <c r="E211" s="369"/>
      <c r="F211" s="993"/>
      <c r="G211" s="220"/>
      <c r="H211" s="256"/>
      <c r="I211" s="256"/>
      <c r="J211" s="256"/>
      <c r="K211" s="256"/>
      <c r="L211" s="256"/>
      <c r="M211" s="256"/>
      <c r="N211" s="256"/>
      <c r="O211" s="256"/>
      <c r="P211" s="256"/>
      <c r="Q211" s="256"/>
      <c r="R211" s="256"/>
      <c r="S211" s="256"/>
      <c r="T211" s="256"/>
    </row>
    <row r="212" spans="2:20" ht="51">
      <c r="B212" s="218" t="s">
        <v>871</v>
      </c>
      <c r="C212" s="166" t="s">
        <v>872</v>
      </c>
      <c r="D212" s="166"/>
      <c r="E212" s="369"/>
      <c r="F212" s="311"/>
      <c r="G212" s="327"/>
      <c r="H212" s="256"/>
      <c r="I212" s="256"/>
      <c r="J212" s="256"/>
      <c r="K212" s="256"/>
      <c r="L212" s="256"/>
      <c r="M212" s="256"/>
      <c r="N212" s="256"/>
      <c r="O212" s="256"/>
      <c r="P212" s="256"/>
      <c r="Q212" s="256"/>
      <c r="R212" s="256"/>
      <c r="S212" s="256"/>
      <c r="T212" s="256"/>
    </row>
    <row r="213" spans="2:20" ht="15.75">
      <c r="C213" s="345" t="s">
        <v>873</v>
      </c>
      <c r="D213" s="371"/>
      <c r="E213" s="251"/>
      <c r="F213" s="311"/>
      <c r="G213" s="327"/>
      <c r="H213" s="256"/>
      <c r="I213" s="256"/>
      <c r="J213" s="256"/>
      <c r="K213" s="256"/>
      <c r="L213" s="256"/>
      <c r="M213" s="256"/>
      <c r="N213" s="256"/>
      <c r="O213" s="256"/>
      <c r="P213" s="256"/>
      <c r="Q213" s="256"/>
      <c r="R213" s="256"/>
      <c r="S213" s="256"/>
      <c r="T213" s="256"/>
    </row>
    <row r="214" spans="2:20">
      <c r="C214" s="345" t="s">
        <v>874</v>
      </c>
      <c r="D214" s="218" t="s">
        <v>101</v>
      </c>
      <c r="E214" s="369">
        <v>2</v>
      </c>
      <c r="G214" s="220">
        <f>F214*E214</f>
        <v>0</v>
      </c>
      <c r="H214" s="256"/>
      <c r="I214" s="256"/>
      <c r="J214" s="256"/>
      <c r="K214" s="256"/>
      <c r="L214" s="256"/>
      <c r="M214" s="256"/>
      <c r="N214" s="256"/>
      <c r="O214" s="256"/>
      <c r="P214" s="256"/>
      <c r="Q214" s="256"/>
      <c r="R214" s="256"/>
      <c r="S214" s="256"/>
      <c r="T214" s="256"/>
    </row>
    <row r="215" spans="2:20" ht="8.25" customHeight="1">
      <c r="E215" s="369"/>
      <c r="H215" s="256"/>
      <c r="I215" s="256"/>
      <c r="J215" s="374"/>
      <c r="K215" s="256"/>
      <c r="L215" s="256"/>
      <c r="M215" s="256"/>
      <c r="N215" s="256"/>
      <c r="O215" s="256"/>
      <c r="P215" s="256"/>
      <c r="Q215" s="256"/>
      <c r="R215" s="256"/>
      <c r="S215" s="256"/>
      <c r="T215" s="256"/>
    </row>
    <row r="216" spans="2:20" ht="216.75">
      <c r="B216" s="218" t="s">
        <v>985</v>
      </c>
      <c r="C216" s="253" t="s">
        <v>986</v>
      </c>
      <c r="D216" s="392"/>
      <c r="E216" s="392"/>
    </row>
    <row r="217" spans="2:20">
      <c r="C217" s="253" t="s">
        <v>987</v>
      </c>
      <c r="D217" s="218" t="s">
        <v>101</v>
      </c>
      <c r="E217" s="183">
        <v>5</v>
      </c>
      <c r="G217" s="220">
        <f>F217*E217</f>
        <v>0</v>
      </c>
    </row>
    <row r="218" spans="2:20" ht="15">
      <c r="C218" s="1093" t="s">
        <v>988</v>
      </c>
      <c r="D218" s="1095"/>
      <c r="E218" s="1095"/>
    </row>
    <row r="219" spans="2:20" ht="7.5" customHeight="1">
      <c r="D219" s="421"/>
      <c r="E219" s="421"/>
    </row>
    <row r="220" spans="2:20" ht="118.5" customHeight="1">
      <c r="B220" s="218" t="s">
        <v>989</v>
      </c>
      <c r="C220" s="253" t="s">
        <v>990</v>
      </c>
      <c r="D220" s="218" t="s">
        <v>101</v>
      </c>
      <c r="E220" s="183">
        <v>7</v>
      </c>
      <c r="G220" s="220">
        <f>F220*E220</f>
        <v>0</v>
      </c>
    </row>
    <row r="221" spans="2:20" ht="6.75" customHeight="1">
      <c r="E221" s="309"/>
    </row>
    <row r="222" spans="2:20" ht="15">
      <c r="B222" s="218" t="s">
        <v>991</v>
      </c>
      <c r="C222" s="1093" t="s">
        <v>992</v>
      </c>
      <c r="D222" s="1095"/>
      <c r="E222" s="1095"/>
    </row>
    <row r="223" spans="2:20">
      <c r="C223" s="253" t="s">
        <v>993</v>
      </c>
      <c r="D223" s="218" t="s">
        <v>101</v>
      </c>
      <c r="E223" s="183">
        <v>2</v>
      </c>
      <c r="G223" s="220">
        <f>F223*E223</f>
        <v>0</v>
      </c>
    </row>
    <row r="224" spans="2:20">
      <c r="C224" s="253" t="s">
        <v>994</v>
      </c>
      <c r="D224" s="218" t="s">
        <v>101</v>
      </c>
      <c r="E224" s="183">
        <v>2</v>
      </c>
      <c r="G224" s="220">
        <f>F224*E224</f>
        <v>0</v>
      </c>
    </row>
    <row r="225" spans="2:20" ht="7.5" customHeight="1">
      <c r="E225" s="309"/>
    </row>
    <row r="226" spans="2:20" ht="189" customHeight="1">
      <c r="B226" s="218" t="s">
        <v>995</v>
      </c>
      <c r="C226" s="253" t="s">
        <v>996</v>
      </c>
      <c r="D226" s="218" t="s">
        <v>101</v>
      </c>
      <c r="E226" s="309">
        <v>1</v>
      </c>
      <c r="G226" s="220">
        <f>F226*E226</f>
        <v>0</v>
      </c>
      <c r="H226" s="256"/>
      <c r="I226" s="256"/>
      <c r="J226" s="256"/>
      <c r="K226" s="256"/>
      <c r="L226" s="256"/>
      <c r="M226" s="256"/>
      <c r="N226" s="256"/>
      <c r="O226" s="256"/>
      <c r="P226" s="256"/>
      <c r="Q226" s="256"/>
      <c r="R226" s="256"/>
      <c r="S226" s="256"/>
      <c r="T226" s="256"/>
    </row>
    <row r="227" spans="2:20" ht="6" customHeight="1">
      <c r="E227" s="309"/>
      <c r="H227" s="256"/>
      <c r="I227" s="256"/>
      <c r="J227" s="256"/>
      <c r="K227" s="256"/>
      <c r="L227" s="256"/>
      <c r="M227" s="256"/>
      <c r="N227" s="256"/>
      <c r="O227" s="256"/>
      <c r="P227" s="256"/>
      <c r="Q227" s="256"/>
      <c r="R227" s="256"/>
      <c r="S227" s="256"/>
      <c r="T227" s="256"/>
    </row>
    <row r="228" spans="2:20">
      <c r="B228" s="218" t="s">
        <v>889</v>
      </c>
      <c r="C228" s="253" t="s">
        <v>890</v>
      </c>
      <c r="D228" s="218">
        <v>10</v>
      </c>
      <c r="E228" s="183"/>
      <c r="G228" s="222">
        <f>SUM(G188:G226)*(D228/100)</f>
        <v>0</v>
      </c>
    </row>
    <row r="229" spans="2:20" ht="6.75" customHeight="1">
      <c r="C229" s="345"/>
      <c r="E229" s="183"/>
      <c r="F229" s="311"/>
      <c r="G229" s="327"/>
    </row>
    <row r="230" spans="2:20" s="312" customFormat="1" ht="13.5" thickBot="1">
      <c r="B230" s="279" t="s">
        <v>698</v>
      </c>
      <c r="C230" s="329" t="s">
        <v>997</v>
      </c>
      <c r="D230" s="313" t="s">
        <v>847</v>
      </c>
      <c r="E230" s="420"/>
      <c r="F230" s="281"/>
      <c r="G230" s="314">
        <f>SUM(G188:G229)</f>
        <v>0</v>
      </c>
      <c r="H230" s="432"/>
      <c r="I230" s="432"/>
      <c r="J230" s="432"/>
      <c r="K230" s="432"/>
      <c r="L230" s="432"/>
      <c r="M230" s="432"/>
      <c r="N230" s="432"/>
      <c r="O230" s="432"/>
      <c r="P230" s="432"/>
      <c r="Q230" s="432"/>
      <c r="R230" s="432"/>
      <c r="S230" s="432"/>
      <c r="T230" s="432"/>
    </row>
    <row r="231" spans="2:20" ht="13.5" thickTop="1">
      <c r="E231" s="309"/>
    </row>
    <row r="235" spans="2:20">
      <c r="E235" s="309"/>
      <c r="F235" s="309"/>
      <c r="G235" s="220"/>
    </row>
  </sheetData>
  <sheetProtection algorithmName="SHA-512" hashValue="kSnsxwiBzF+S9RLbuKH+SA0dWRI1rJHsyB32PIurhXprn2oDD/G0JpBuCnfocuRDP7VsQIB6U60UcTvnH6nYAQ==" saltValue="YoyS7cDHgRnCvUEFcINd1Q==" spinCount="100000" sheet="1" objects="1" scenarios="1"/>
  <mergeCells count="6">
    <mergeCell ref="C222:E222"/>
    <mergeCell ref="B15:E15"/>
    <mergeCell ref="B17:E36"/>
    <mergeCell ref="B39:E50"/>
    <mergeCell ref="B160:E180"/>
    <mergeCell ref="C218:E218"/>
  </mergeCells>
  <conditionalFormatting sqref="F55:F56 F141 F192 F195:F197 F200:F201">
    <cfRule type="expression" dxfId="32" priority="12">
      <formula>F55=""</formula>
    </cfRule>
  </conditionalFormatting>
  <conditionalFormatting sqref="F58">
    <cfRule type="expression" dxfId="31" priority="32">
      <formula>F58=""</formula>
    </cfRule>
  </conditionalFormatting>
  <conditionalFormatting sqref="F61:F62">
    <cfRule type="expression" dxfId="30" priority="11">
      <formula>F61=""</formula>
    </cfRule>
  </conditionalFormatting>
  <conditionalFormatting sqref="F65">
    <cfRule type="expression" dxfId="29" priority="7">
      <formula>F65=""</formula>
    </cfRule>
  </conditionalFormatting>
  <conditionalFormatting sqref="F67">
    <cfRule type="expression" dxfId="28" priority="6">
      <formula>F67=""</formula>
    </cfRule>
  </conditionalFormatting>
  <conditionalFormatting sqref="F69">
    <cfRule type="expression" dxfId="27" priority="31">
      <formula>F69=""</formula>
    </cfRule>
  </conditionalFormatting>
  <conditionalFormatting sqref="F71">
    <cfRule type="expression" dxfId="26" priority="30">
      <formula>F71=""</formula>
    </cfRule>
  </conditionalFormatting>
  <conditionalFormatting sqref="F82:F83">
    <cfRule type="expression" dxfId="25" priority="10">
      <formula>F82=""</formula>
    </cfRule>
  </conditionalFormatting>
  <conditionalFormatting sqref="F85">
    <cfRule type="expression" dxfId="24" priority="9">
      <formula>F85=""</formula>
    </cfRule>
  </conditionalFormatting>
  <conditionalFormatting sqref="F88:F89">
    <cfRule type="expression" dxfId="23" priority="8">
      <formula>F88=""</formula>
    </cfRule>
  </conditionalFormatting>
  <conditionalFormatting sqref="F92:F94">
    <cfRule type="expression" dxfId="22" priority="29">
      <formula>F92=""</formula>
    </cfRule>
  </conditionalFormatting>
  <conditionalFormatting sqref="F96">
    <cfRule type="expression" dxfId="21" priority="19">
      <formula>F96=""</formula>
    </cfRule>
  </conditionalFormatting>
  <conditionalFormatting sqref="F98">
    <cfRule type="expression" dxfId="20" priority="21">
      <formula>F98=""</formula>
    </cfRule>
  </conditionalFormatting>
  <conditionalFormatting sqref="F100">
    <cfRule type="expression" dxfId="19" priority="28">
      <formula>F100=""</formula>
    </cfRule>
  </conditionalFormatting>
  <conditionalFormatting sqref="F104">
    <cfRule type="expression" dxfId="18" priority="27">
      <formula>F104=""</formula>
    </cfRule>
  </conditionalFormatting>
  <conditionalFormatting sqref="F108">
    <cfRule type="expression" dxfId="17" priority="33">
      <formula>F108=""</formula>
    </cfRule>
  </conditionalFormatting>
  <conditionalFormatting sqref="F110">
    <cfRule type="expression" dxfId="16" priority="26">
      <formula>F110=""</formula>
    </cfRule>
  </conditionalFormatting>
  <conditionalFormatting sqref="F126">
    <cfRule type="expression" dxfId="15" priority="17">
      <formula>F126=""</formula>
    </cfRule>
  </conditionalFormatting>
  <conditionalFormatting sqref="F129">
    <cfRule type="expression" dxfId="14" priority="2">
      <formula>F129=""</formula>
    </cfRule>
  </conditionalFormatting>
  <conditionalFormatting sqref="F132">
    <cfRule type="expression" dxfId="13" priority="25">
      <formula>F132=""</formula>
    </cfRule>
  </conditionalFormatting>
  <conditionalFormatting sqref="F135">
    <cfRule type="expression" dxfId="12" priority="13">
      <formula>F135=""</formula>
    </cfRule>
  </conditionalFormatting>
  <conditionalFormatting sqref="F138">
    <cfRule type="expression" dxfId="11" priority="1">
      <formula>F138=""</formula>
    </cfRule>
  </conditionalFormatting>
  <conditionalFormatting sqref="F143">
    <cfRule type="expression" dxfId="10" priority="20">
      <formula>F143=""</formula>
    </cfRule>
  </conditionalFormatting>
  <conditionalFormatting sqref="F145">
    <cfRule type="expression" dxfId="9" priority="14">
      <formula>F145=""</formula>
    </cfRule>
  </conditionalFormatting>
  <conditionalFormatting sqref="F147">
    <cfRule type="expression" dxfId="8" priority="24">
      <formula>F147=""</formula>
    </cfRule>
  </conditionalFormatting>
  <conditionalFormatting sqref="F149">
    <cfRule type="expression" dxfId="7" priority="23">
      <formula>F149=""</formula>
    </cfRule>
  </conditionalFormatting>
  <conditionalFormatting sqref="F205:F206">
    <cfRule type="expression" dxfId="6" priority="3">
      <formula>F205=""</formula>
    </cfRule>
  </conditionalFormatting>
  <conditionalFormatting sqref="F209:F210">
    <cfRule type="expression" dxfId="5" priority="16">
      <formula>F209=""</formula>
    </cfRule>
  </conditionalFormatting>
  <conditionalFormatting sqref="F214">
    <cfRule type="expression" dxfId="4" priority="4">
      <formula>F214=""</formula>
    </cfRule>
  </conditionalFormatting>
  <conditionalFormatting sqref="F217">
    <cfRule type="expression" dxfId="3" priority="5">
      <formula>F217=""</formula>
    </cfRule>
  </conditionalFormatting>
  <conditionalFormatting sqref="F220">
    <cfRule type="expression" dxfId="2" priority="22">
      <formula>F220=""</formula>
    </cfRule>
  </conditionalFormatting>
  <conditionalFormatting sqref="F223:F224">
    <cfRule type="expression" dxfId="1" priority="18">
      <formula>F223=""</formula>
    </cfRule>
  </conditionalFormatting>
  <conditionalFormatting sqref="F226">
    <cfRule type="expression" dxfId="0" priority="15">
      <formula>F226=""</formula>
    </cfRule>
  </conditionalFormatting>
  <pageMargins left="0.70866141732283472" right="0.70866141732283472" top="0.74803149606299213" bottom="0.74803149606299213" header="0.31496062992125984" footer="0.31496062992125984"/>
  <pageSetup paperSize="9" scale="83" orientation="portrait" r:id="rId1"/>
  <headerFooter>
    <oddHeader>&amp;F</oddHeader>
    <oddFooter>&amp;R&amp;9&amp;P/&amp;N</oddFooter>
  </headerFooter>
  <rowBreaks count="4" manualBreakCount="4">
    <brk id="37" max="6" man="1"/>
    <brk id="77" max="6" man="1"/>
    <brk id="117" max="6" man="1"/>
    <brk id="156" max="6"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J220"/>
  <sheetViews>
    <sheetView topLeftCell="A85" zoomScaleNormal="100" workbookViewId="0">
      <selection activeCell="I80" sqref="I80"/>
    </sheetView>
  </sheetViews>
  <sheetFormatPr defaultRowHeight="12.75"/>
  <cols>
    <col min="1" max="1" width="2.88671875" style="435" customWidth="1"/>
    <col min="2" max="2" width="23.88671875" style="435" customWidth="1"/>
    <col min="3" max="3" width="4.44140625" style="435" customWidth="1"/>
    <col min="4" max="4" width="4.88671875" style="435" customWidth="1"/>
    <col min="5" max="5" width="14.5546875" style="512" customWidth="1"/>
    <col min="6" max="6" width="14.109375" style="512" customWidth="1"/>
    <col min="7" max="8" width="8.88671875" style="435"/>
    <col min="9" max="9" width="6.88671875" style="435" customWidth="1"/>
    <col min="10" max="256" width="8.88671875" style="435"/>
    <col min="257" max="257" width="2.88671875" style="435" customWidth="1"/>
    <col min="258" max="258" width="23.88671875" style="435" customWidth="1"/>
    <col min="259" max="259" width="4.44140625" style="435" customWidth="1"/>
    <col min="260" max="260" width="4.88671875" style="435" customWidth="1"/>
    <col min="261" max="261" width="14.5546875" style="435" customWidth="1"/>
    <col min="262" max="262" width="14.109375" style="435" customWidth="1"/>
    <col min="263" max="264" width="8.88671875" style="435"/>
    <col min="265" max="265" width="6.88671875" style="435" customWidth="1"/>
    <col min="266" max="512" width="8.88671875" style="435"/>
    <col min="513" max="513" width="2.88671875" style="435" customWidth="1"/>
    <col min="514" max="514" width="23.88671875" style="435" customWidth="1"/>
    <col min="515" max="515" width="4.44140625" style="435" customWidth="1"/>
    <col min="516" max="516" width="4.88671875" style="435" customWidth="1"/>
    <col min="517" max="517" width="14.5546875" style="435" customWidth="1"/>
    <col min="518" max="518" width="14.109375" style="435" customWidth="1"/>
    <col min="519" max="520" width="8.88671875" style="435"/>
    <col min="521" max="521" width="6.88671875" style="435" customWidth="1"/>
    <col min="522" max="768" width="8.88671875" style="435"/>
    <col min="769" max="769" width="2.88671875" style="435" customWidth="1"/>
    <col min="770" max="770" width="23.88671875" style="435" customWidth="1"/>
    <col min="771" max="771" width="4.44140625" style="435" customWidth="1"/>
    <col min="772" max="772" width="4.88671875" style="435" customWidth="1"/>
    <col min="773" max="773" width="14.5546875" style="435" customWidth="1"/>
    <col min="774" max="774" width="14.109375" style="435" customWidth="1"/>
    <col min="775" max="776" width="8.88671875" style="435"/>
    <col min="777" max="777" width="6.88671875" style="435" customWidth="1"/>
    <col min="778" max="1024" width="8.88671875" style="435"/>
    <col min="1025" max="1025" width="2.88671875" style="435" customWidth="1"/>
    <col min="1026" max="1026" width="23.88671875" style="435" customWidth="1"/>
    <col min="1027" max="1027" width="4.44140625" style="435" customWidth="1"/>
    <col min="1028" max="1028" width="4.88671875" style="435" customWidth="1"/>
    <col min="1029" max="1029" width="14.5546875" style="435" customWidth="1"/>
    <col min="1030" max="1030" width="14.109375" style="435" customWidth="1"/>
    <col min="1031" max="1032" width="8.88671875" style="435"/>
    <col min="1033" max="1033" width="6.88671875" style="435" customWidth="1"/>
    <col min="1034" max="1280" width="8.88671875" style="435"/>
    <col min="1281" max="1281" width="2.88671875" style="435" customWidth="1"/>
    <col min="1282" max="1282" width="23.88671875" style="435" customWidth="1"/>
    <col min="1283" max="1283" width="4.44140625" style="435" customWidth="1"/>
    <col min="1284" max="1284" width="4.88671875" style="435" customWidth="1"/>
    <col min="1285" max="1285" width="14.5546875" style="435" customWidth="1"/>
    <col min="1286" max="1286" width="14.109375" style="435" customWidth="1"/>
    <col min="1287" max="1288" width="8.88671875" style="435"/>
    <col min="1289" max="1289" width="6.88671875" style="435" customWidth="1"/>
    <col min="1290" max="1536" width="8.88671875" style="435"/>
    <col min="1537" max="1537" width="2.88671875" style="435" customWidth="1"/>
    <col min="1538" max="1538" width="23.88671875" style="435" customWidth="1"/>
    <col min="1539" max="1539" width="4.44140625" style="435" customWidth="1"/>
    <col min="1540" max="1540" width="4.88671875" style="435" customWidth="1"/>
    <col min="1541" max="1541" width="14.5546875" style="435" customWidth="1"/>
    <col min="1542" max="1542" width="14.109375" style="435" customWidth="1"/>
    <col min="1543" max="1544" width="8.88671875" style="435"/>
    <col min="1545" max="1545" width="6.88671875" style="435" customWidth="1"/>
    <col min="1546" max="1792" width="8.88671875" style="435"/>
    <col min="1793" max="1793" width="2.88671875" style="435" customWidth="1"/>
    <col min="1794" max="1794" width="23.88671875" style="435" customWidth="1"/>
    <col min="1795" max="1795" width="4.44140625" style="435" customWidth="1"/>
    <col min="1796" max="1796" width="4.88671875" style="435" customWidth="1"/>
    <col min="1797" max="1797" width="14.5546875" style="435" customWidth="1"/>
    <col min="1798" max="1798" width="14.109375" style="435" customWidth="1"/>
    <col min="1799" max="1800" width="8.88671875" style="435"/>
    <col min="1801" max="1801" width="6.88671875" style="435" customWidth="1"/>
    <col min="1802" max="2048" width="8.88671875" style="435"/>
    <col min="2049" max="2049" width="2.88671875" style="435" customWidth="1"/>
    <col min="2050" max="2050" width="23.88671875" style="435" customWidth="1"/>
    <col min="2051" max="2051" width="4.44140625" style="435" customWidth="1"/>
    <col min="2052" max="2052" width="4.88671875" style="435" customWidth="1"/>
    <col min="2053" max="2053" width="14.5546875" style="435" customWidth="1"/>
    <col min="2054" max="2054" width="14.109375" style="435" customWidth="1"/>
    <col min="2055" max="2056" width="8.88671875" style="435"/>
    <col min="2057" max="2057" width="6.88671875" style="435" customWidth="1"/>
    <col min="2058" max="2304" width="8.88671875" style="435"/>
    <col min="2305" max="2305" width="2.88671875" style="435" customWidth="1"/>
    <col min="2306" max="2306" width="23.88671875" style="435" customWidth="1"/>
    <col min="2307" max="2307" width="4.44140625" style="435" customWidth="1"/>
    <col min="2308" max="2308" width="4.88671875" style="435" customWidth="1"/>
    <col min="2309" max="2309" width="14.5546875" style="435" customWidth="1"/>
    <col min="2310" max="2310" width="14.109375" style="435" customWidth="1"/>
    <col min="2311" max="2312" width="8.88671875" style="435"/>
    <col min="2313" max="2313" width="6.88671875" style="435" customWidth="1"/>
    <col min="2314" max="2560" width="8.88671875" style="435"/>
    <col min="2561" max="2561" width="2.88671875" style="435" customWidth="1"/>
    <col min="2562" max="2562" width="23.88671875" style="435" customWidth="1"/>
    <col min="2563" max="2563" width="4.44140625" style="435" customWidth="1"/>
    <col min="2564" max="2564" width="4.88671875" style="435" customWidth="1"/>
    <col min="2565" max="2565" width="14.5546875" style="435" customWidth="1"/>
    <col min="2566" max="2566" width="14.109375" style="435" customWidth="1"/>
    <col min="2567" max="2568" width="8.88671875" style="435"/>
    <col min="2569" max="2569" width="6.88671875" style="435" customWidth="1"/>
    <col min="2570" max="2816" width="8.88671875" style="435"/>
    <col min="2817" max="2817" width="2.88671875" style="435" customWidth="1"/>
    <col min="2818" max="2818" width="23.88671875" style="435" customWidth="1"/>
    <col min="2819" max="2819" width="4.44140625" style="435" customWidth="1"/>
    <col min="2820" max="2820" width="4.88671875" style="435" customWidth="1"/>
    <col min="2821" max="2821" width="14.5546875" style="435" customWidth="1"/>
    <col min="2822" max="2822" width="14.109375" style="435" customWidth="1"/>
    <col min="2823" max="2824" width="8.88671875" style="435"/>
    <col min="2825" max="2825" width="6.88671875" style="435" customWidth="1"/>
    <col min="2826" max="3072" width="8.88671875" style="435"/>
    <col min="3073" max="3073" width="2.88671875" style="435" customWidth="1"/>
    <col min="3074" max="3074" width="23.88671875" style="435" customWidth="1"/>
    <col min="3075" max="3075" width="4.44140625" style="435" customWidth="1"/>
    <col min="3076" max="3076" width="4.88671875" style="435" customWidth="1"/>
    <col min="3077" max="3077" width="14.5546875" style="435" customWidth="1"/>
    <col min="3078" max="3078" width="14.109375" style="435" customWidth="1"/>
    <col min="3079" max="3080" width="8.88671875" style="435"/>
    <col min="3081" max="3081" width="6.88671875" style="435" customWidth="1"/>
    <col min="3082" max="3328" width="8.88671875" style="435"/>
    <col min="3329" max="3329" width="2.88671875" style="435" customWidth="1"/>
    <col min="3330" max="3330" width="23.88671875" style="435" customWidth="1"/>
    <col min="3331" max="3331" width="4.44140625" style="435" customWidth="1"/>
    <col min="3332" max="3332" width="4.88671875" style="435" customWidth="1"/>
    <col min="3333" max="3333" width="14.5546875" style="435" customWidth="1"/>
    <col min="3334" max="3334" width="14.109375" style="435" customWidth="1"/>
    <col min="3335" max="3336" width="8.88671875" style="435"/>
    <col min="3337" max="3337" width="6.88671875" style="435" customWidth="1"/>
    <col min="3338" max="3584" width="8.88671875" style="435"/>
    <col min="3585" max="3585" width="2.88671875" style="435" customWidth="1"/>
    <col min="3586" max="3586" width="23.88671875" style="435" customWidth="1"/>
    <col min="3587" max="3587" width="4.44140625" style="435" customWidth="1"/>
    <col min="3588" max="3588" width="4.88671875" style="435" customWidth="1"/>
    <col min="3589" max="3589" width="14.5546875" style="435" customWidth="1"/>
    <col min="3590" max="3590" width="14.109375" style="435" customWidth="1"/>
    <col min="3591" max="3592" width="8.88671875" style="435"/>
    <col min="3593" max="3593" width="6.88671875" style="435" customWidth="1"/>
    <col min="3594" max="3840" width="8.88671875" style="435"/>
    <col min="3841" max="3841" width="2.88671875" style="435" customWidth="1"/>
    <col min="3842" max="3842" width="23.88671875" style="435" customWidth="1"/>
    <col min="3843" max="3843" width="4.44140625" style="435" customWidth="1"/>
    <col min="3844" max="3844" width="4.88671875" style="435" customWidth="1"/>
    <col min="3845" max="3845" width="14.5546875" style="435" customWidth="1"/>
    <col min="3846" max="3846" width="14.109375" style="435" customWidth="1"/>
    <col min="3847" max="3848" width="8.88671875" style="435"/>
    <col min="3849" max="3849" width="6.88671875" style="435" customWidth="1"/>
    <col min="3850" max="4096" width="8.88671875" style="435"/>
    <col min="4097" max="4097" width="2.88671875" style="435" customWidth="1"/>
    <col min="4098" max="4098" width="23.88671875" style="435" customWidth="1"/>
    <col min="4099" max="4099" width="4.44140625" style="435" customWidth="1"/>
    <col min="4100" max="4100" width="4.88671875" style="435" customWidth="1"/>
    <col min="4101" max="4101" width="14.5546875" style="435" customWidth="1"/>
    <col min="4102" max="4102" width="14.109375" style="435" customWidth="1"/>
    <col min="4103" max="4104" width="8.88671875" style="435"/>
    <col min="4105" max="4105" width="6.88671875" style="435" customWidth="1"/>
    <col min="4106" max="4352" width="8.88671875" style="435"/>
    <col min="4353" max="4353" width="2.88671875" style="435" customWidth="1"/>
    <col min="4354" max="4354" width="23.88671875" style="435" customWidth="1"/>
    <col min="4355" max="4355" width="4.44140625" style="435" customWidth="1"/>
    <col min="4356" max="4356" width="4.88671875" style="435" customWidth="1"/>
    <col min="4357" max="4357" width="14.5546875" style="435" customWidth="1"/>
    <col min="4358" max="4358" width="14.109375" style="435" customWidth="1"/>
    <col min="4359" max="4360" width="8.88671875" style="435"/>
    <col min="4361" max="4361" width="6.88671875" style="435" customWidth="1"/>
    <col min="4362" max="4608" width="8.88671875" style="435"/>
    <col min="4609" max="4609" width="2.88671875" style="435" customWidth="1"/>
    <col min="4610" max="4610" width="23.88671875" style="435" customWidth="1"/>
    <col min="4611" max="4611" width="4.44140625" style="435" customWidth="1"/>
    <col min="4612" max="4612" width="4.88671875" style="435" customWidth="1"/>
    <col min="4613" max="4613" width="14.5546875" style="435" customWidth="1"/>
    <col min="4614" max="4614" width="14.109375" style="435" customWidth="1"/>
    <col min="4615" max="4616" width="8.88671875" style="435"/>
    <col min="4617" max="4617" width="6.88671875" style="435" customWidth="1"/>
    <col min="4618" max="4864" width="8.88671875" style="435"/>
    <col min="4865" max="4865" width="2.88671875" style="435" customWidth="1"/>
    <col min="4866" max="4866" width="23.88671875" style="435" customWidth="1"/>
    <col min="4867" max="4867" width="4.44140625" style="435" customWidth="1"/>
    <col min="4868" max="4868" width="4.88671875" style="435" customWidth="1"/>
    <col min="4869" max="4869" width="14.5546875" style="435" customWidth="1"/>
    <col min="4870" max="4870" width="14.109375" style="435" customWidth="1"/>
    <col min="4871" max="4872" width="8.88671875" style="435"/>
    <col min="4873" max="4873" width="6.88671875" style="435" customWidth="1"/>
    <col min="4874" max="5120" width="8.88671875" style="435"/>
    <col min="5121" max="5121" width="2.88671875" style="435" customWidth="1"/>
    <col min="5122" max="5122" width="23.88671875" style="435" customWidth="1"/>
    <col min="5123" max="5123" width="4.44140625" style="435" customWidth="1"/>
    <col min="5124" max="5124" width="4.88671875" style="435" customWidth="1"/>
    <col min="5125" max="5125" width="14.5546875" style="435" customWidth="1"/>
    <col min="5126" max="5126" width="14.109375" style="435" customWidth="1"/>
    <col min="5127" max="5128" width="8.88671875" style="435"/>
    <col min="5129" max="5129" width="6.88671875" style="435" customWidth="1"/>
    <col min="5130" max="5376" width="8.88671875" style="435"/>
    <col min="5377" max="5377" width="2.88671875" style="435" customWidth="1"/>
    <col min="5378" max="5378" width="23.88671875" style="435" customWidth="1"/>
    <col min="5379" max="5379" width="4.44140625" style="435" customWidth="1"/>
    <col min="5380" max="5380" width="4.88671875" style="435" customWidth="1"/>
    <col min="5381" max="5381" width="14.5546875" style="435" customWidth="1"/>
    <col min="5382" max="5382" width="14.109375" style="435" customWidth="1"/>
    <col min="5383" max="5384" width="8.88671875" style="435"/>
    <col min="5385" max="5385" width="6.88671875" style="435" customWidth="1"/>
    <col min="5386" max="5632" width="8.88671875" style="435"/>
    <col min="5633" max="5633" width="2.88671875" style="435" customWidth="1"/>
    <col min="5634" max="5634" width="23.88671875" style="435" customWidth="1"/>
    <col min="5635" max="5635" width="4.44140625" style="435" customWidth="1"/>
    <col min="5636" max="5636" width="4.88671875" style="435" customWidth="1"/>
    <col min="5637" max="5637" width="14.5546875" style="435" customWidth="1"/>
    <col min="5638" max="5638" width="14.109375" style="435" customWidth="1"/>
    <col min="5639" max="5640" width="8.88671875" style="435"/>
    <col min="5641" max="5641" width="6.88671875" style="435" customWidth="1"/>
    <col min="5642" max="5888" width="8.88671875" style="435"/>
    <col min="5889" max="5889" width="2.88671875" style="435" customWidth="1"/>
    <col min="5890" max="5890" width="23.88671875" style="435" customWidth="1"/>
    <col min="5891" max="5891" width="4.44140625" style="435" customWidth="1"/>
    <col min="5892" max="5892" width="4.88671875" style="435" customWidth="1"/>
    <col min="5893" max="5893" width="14.5546875" style="435" customWidth="1"/>
    <col min="5894" max="5894" width="14.109375" style="435" customWidth="1"/>
    <col min="5895" max="5896" width="8.88671875" style="435"/>
    <col min="5897" max="5897" width="6.88671875" style="435" customWidth="1"/>
    <col min="5898" max="6144" width="8.88671875" style="435"/>
    <col min="6145" max="6145" width="2.88671875" style="435" customWidth="1"/>
    <col min="6146" max="6146" width="23.88671875" style="435" customWidth="1"/>
    <col min="6147" max="6147" width="4.44140625" style="435" customWidth="1"/>
    <col min="6148" max="6148" width="4.88671875" style="435" customWidth="1"/>
    <col min="6149" max="6149" width="14.5546875" style="435" customWidth="1"/>
    <col min="6150" max="6150" width="14.109375" style="435" customWidth="1"/>
    <col min="6151" max="6152" width="8.88671875" style="435"/>
    <col min="6153" max="6153" width="6.88671875" style="435" customWidth="1"/>
    <col min="6154" max="6400" width="8.88671875" style="435"/>
    <col min="6401" max="6401" width="2.88671875" style="435" customWidth="1"/>
    <col min="6402" max="6402" width="23.88671875" style="435" customWidth="1"/>
    <col min="6403" max="6403" width="4.44140625" style="435" customWidth="1"/>
    <col min="6404" max="6404" width="4.88671875" style="435" customWidth="1"/>
    <col min="6405" max="6405" width="14.5546875" style="435" customWidth="1"/>
    <col min="6406" max="6406" width="14.109375" style="435" customWidth="1"/>
    <col min="6407" max="6408" width="8.88671875" style="435"/>
    <col min="6409" max="6409" width="6.88671875" style="435" customWidth="1"/>
    <col min="6410" max="6656" width="8.88671875" style="435"/>
    <col min="6657" max="6657" width="2.88671875" style="435" customWidth="1"/>
    <col min="6658" max="6658" width="23.88671875" style="435" customWidth="1"/>
    <col min="6659" max="6659" width="4.44140625" style="435" customWidth="1"/>
    <col min="6660" max="6660" width="4.88671875" style="435" customWidth="1"/>
    <col min="6661" max="6661" width="14.5546875" style="435" customWidth="1"/>
    <col min="6662" max="6662" width="14.109375" style="435" customWidth="1"/>
    <col min="6663" max="6664" width="8.88671875" style="435"/>
    <col min="6665" max="6665" width="6.88671875" style="435" customWidth="1"/>
    <col min="6666" max="6912" width="8.88671875" style="435"/>
    <col min="6913" max="6913" width="2.88671875" style="435" customWidth="1"/>
    <col min="6914" max="6914" width="23.88671875" style="435" customWidth="1"/>
    <col min="6915" max="6915" width="4.44140625" style="435" customWidth="1"/>
    <col min="6916" max="6916" width="4.88671875" style="435" customWidth="1"/>
    <col min="6917" max="6917" width="14.5546875" style="435" customWidth="1"/>
    <col min="6918" max="6918" width="14.109375" style="435" customWidth="1"/>
    <col min="6919" max="6920" width="8.88671875" style="435"/>
    <col min="6921" max="6921" width="6.88671875" style="435" customWidth="1"/>
    <col min="6922" max="7168" width="8.88671875" style="435"/>
    <col min="7169" max="7169" width="2.88671875" style="435" customWidth="1"/>
    <col min="7170" max="7170" width="23.88671875" style="435" customWidth="1"/>
    <col min="7171" max="7171" width="4.44140625" style="435" customWidth="1"/>
    <col min="7172" max="7172" width="4.88671875" style="435" customWidth="1"/>
    <col min="7173" max="7173" width="14.5546875" style="435" customWidth="1"/>
    <col min="7174" max="7174" width="14.109375" style="435" customWidth="1"/>
    <col min="7175" max="7176" width="8.88671875" style="435"/>
    <col min="7177" max="7177" width="6.88671875" style="435" customWidth="1"/>
    <col min="7178" max="7424" width="8.88671875" style="435"/>
    <col min="7425" max="7425" width="2.88671875" style="435" customWidth="1"/>
    <col min="7426" max="7426" width="23.88671875" style="435" customWidth="1"/>
    <col min="7427" max="7427" width="4.44140625" style="435" customWidth="1"/>
    <col min="7428" max="7428" width="4.88671875" style="435" customWidth="1"/>
    <col min="7429" max="7429" width="14.5546875" style="435" customWidth="1"/>
    <col min="7430" max="7430" width="14.109375" style="435" customWidth="1"/>
    <col min="7431" max="7432" width="8.88671875" style="435"/>
    <col min="7433" max="7433" width="6.88671875" style="435" customWidth="1"/>
    <col min="7434" max="7680" width="8.88671875" style="435"/>
    <col min="7681" max="7681" width="2.88671875" style="435" customWidth="1"/>
    <col min="7682" max="7682" width="23.88671875" style="435" customWidth="1"/>
    <col min="7683" max="7683" width="4.44140625" style="435" customWidth="1"/>
    <col min="7684" max="7684" width="4.88671875" style="435" customWidth="1"/>
    <col min="7685" max="7685" width="14.5546875" style="435" customWidth="1"/>
    <col min="7686" max="7686" width="14.109375" style="435" customWidth="1"/>
    <col min="7687" max="7688" width="8.88671875" style="435"/>
    <col min="7689" max="7689" width="6.88671875" style="435" customWidth="1"/>
    <col min="7690" max="7936" width="8.88671875" style="435"/>
    <col min="7937" max="7937" width="2.88671875" style="435" customWidth="1"/>
    <col min="7938" max="7938" width="23.88671875" style="435" customWidth="1"/>
    <col min="7939" max="7939" width="4.44140625" style="435" customWidth="1"/>
    <col min="7940" max="7940" width="4.88671875" style="435" customWidth="1"/>
    <col min="7941" max="7941" width="14.5546875" style="435" customWidth="1"/>
    <col min="7942" max="7942" width="14.109375" style="435" customWidth="1"/>
    <col min="7943" max="7944" width="8.88671875" style="435"/>
    <col min="7945" max="7945" width="6.88671875" style="435" customWidth="1"/>
    <col min="7946" max="8192" width="8.88671875" style="435"/>
    <col min="8193" max="8193" width="2.88671875" style="435" customWidth="1"/>
    <col min="8194" max="8194" width="23.88671875" style="435" customWidth="1"/>
    <col min="8195" max="8195" width="4.44140625" style="435" customWidth="1"/>
    <col min="8196" max="8196" width="4.88671875" style="435" customWidth="1"/>
    <col min="8197" max="8197" width="14.5546875" style="435" customWidth="1"/>
    <col min="8198" max="8198" width="14.109375" style="435" customWidth="1"/>
    <col min="8199" max="8200" width="8.88671875" style="435"/>
    <col min="8201" max="8201" width="6.88671875" style="435" customWidth="1"/>
    <col min="8202" max="8448" width="8.88671875" style="435"/>
    <col min="8449" max="8449" width="2.88671875" style="435" customWidth="1"/>
    <col min="8450" max="8450" width="23.88671875" style="435" customWidth="1"/>
    <col min="8451" max="8451" width="4.44140625" style="435" customWidth="1"/>
    <col min="8452" max="8452" width="4.88671875" style="435" customWidth="1"/>
    <col min="8453" max="8453" width="14.5546875" style="435" customWidth="1"/>
    <col min="8454" max="8454" width="14.109375" style="435" customWidth="1"/>
    <col min="8455" max="8456" width="8.88671875" style="435"/>
    <col min="8457" max="8457" width="6.88671875" style="435" customWidth="1"/>
    <col min="8458" max="8704" width="8.88671875" style="435"/>
    <col min="8705" max="8705" width="2.88671875" style="435" customWidth="1"/>
    <col min="8706" max="8706" width="23.88671875" style="435" customWidth="1"/>
    <col min="8707" max="8707" width="4.44140625" style="435" customWidth="1"/>
    <col min="8708" max="8708" width="4.88671875" style="435" customWidth="1"/>
    <col min="8709" max="8709" width="14.5546875" style="435" customWidth="1"/>
    <col min="8710" max="8710" width="14.109375" style="435" customWidth="1"/>
    <col min="8711" max="8712" width="8.88671875" style="435"/>
    <col min="8713" max="8713" width="6.88671875" style="435" customWidth="1"/>
    <col min="8714" max="8960" width="8.88671875" style="435"/>
    <col min="8961" max="8961" width="2.88671875" style="435" customWidth="1"/>
    <col min="8962" max="8962" width="23.88671875" style="435" customWidth="1"/>
    <col min="8963" max="8963" width="4.44140625" style="435" customWidth="1"/>
    <col min="8964" max="8964" width="4.88671875" style="435" customWidth="1"/>
    <col min="8965" max="8965" width="14.5546875" style="435" customWidth="1"/>
    <col min="8966" max="8966" width="14.109375" style="435" customWidth="1"/>
    <col min="8967" max="8968" width="8.88671875" style="435"/>
    <col min="8969" max="8969" width="6.88671875" style="435" customWidth="1"/>
    <col min="8970" max="9216" width="8.88671875" style="435"/>
    <col min="9217" max="9217" width="2.88671875" style="435" customWidth="1"/>
    <col min="9218" max="9218" width="23.88671875" style="435" customWidth="1"/>
    <col min="9219" max="9219" width="4.44140625" style="435" customWidth="1"/>
    <col min="9220" max="9220" width="4.88671875" style="435" customWidth="1"/>
    <col min="9221" max="9221" width="14.5546875" style="435" customWidth="1"/>
    <col min="9222" max="9222" width="14.109375" style="435" customWidth="1"/>
    <col min="9223" max="9224" width="8.88671875" style="435"/>
    <col min="9225" max="9225" width="6.88671875" style="435" customWidth="1"/>
    <col min="9226" max="9472" width="8.88671875" style="435"/>
    <col min="9473" max="9473" width="2.88671875" style="435" customWidth="1"/>
    <col min="9474" max="9474" width="23.88671875" style="435" customWidth="1"/>
    <col min="9475" max="9475" width="4.44140625" style="435" customWidth="1"/>
    <col min="9476" max="9476" width="4.88671875" style="435" customWidth="1"/>
    <col min="9477" max="9477" width="14.5546875" style="435" customWidth="1"/>
    <col min="9478" max="9478" width="14.109375" style="435" customWidth="1"/>
    <col min="9479" max="9480" width="8.88671875" style="435"/>
    <col min="9481" max="9481" width="6.88671875" style="435" customWidth="1"/>
    <col min="9482" max="9728" width="8.88671875" style="435"/>
    <col min="9729" max="9729" width="2.88671875" style="435" customWidth="1"/>
    <col min="9730" max="9730" width="23.88671875" style="435" customWidth="1"/>
    <col min="9731" max="9731" width="4.44140625" style="435" customWidth="1"/>
    <col min="9732" max="9732" width="4.88671875" style="435" customWidth="1"/>
    <col min="9733" max="9733" width="14.5546875" style="435" customWidth="1"/>
    <col min="9734" max="9734" width="14.109375" style="435" customWidth="1"/>
    <col min="9735" max="9736" width="8.88671875" style="435"/>
    <col min="9737" max="9737" width="6.88671875" style="435" customWidth="1"/>
    <col min="9738" max="9984" width="8.88671875" style="435"/>
    <col min="9985" max="9985" width="2.88671875" style="435" customWidth="1"/>
    <col min="9986" max="9986" width="23.88671875" style="435" customWidth="1"/>
    <col min="9987" max="9987" width="4.44140625" style="435" customWidth="1"/>
    <col min="9988" max="9988" width="4.88671875" style="435" customWidth="1"/>
    <col min="9989" max="9989" width="14.5546875" style="435" customWidth="1"/>
    <col min="9990" max="9990" width="14.109375" style="435" customWidth="1"/>
    <col min="9991" max="9992" width="8.88671875" style="435"/>
    <col min="9993" max="9993" width="6.88671875" style="435" customWidth="1"/>
    <col min="9994" max="10240" width="8.88671875" style="435"/>
    <col min="10241" max="10241" width="2.88671875" style="435" customWidth="1"/>
    <col min="10242" max="10242" width="23.88671875" style="435" customWidth="1"/>
    <col min="10243" max="10243" width="4.44140625" style="435" customWidth="1"/>
    <col min="10244" max="10244" width="4.88671875" style="435" customWidth="1"/>
    <col min="10245" max="10245" width="14.5546875" style="435" customWidth="1"/>
    <col min="10246" max="10246" width="14.109375" style="435" customWidth="1"/>
    <col min="10247" max="10248" width="8.88671875" style="435"/>
    <col min="10249" max="10249" width="6.88671875" style="435" customWidth="1"/>
    <col min="10250" max="10496" width="8.88671875" style="435"/>
    <col min="10497" max="10497" width="2.88671875" style="435" customWidth="1"/>
    <col min="10498" max="10498" width="23.88671875" style="435" customWidth="1"/>
    <col min="10499" max="10499" width="4.44140625" style="435" customWidth="1"/>
    <col min="10500" max="10500" width="4.88671875" style="435" customWidth="1"/>
    <col min="10501" max="10501" width="14.5546875" style="435" customWidth="1"/>
    <col min="10502" max="10502" width="14.109375" style="435" customWidth="1"/>
    <col min="10503" max="10504" width="8.88671875" style="435"/>
    <col min="10505" max="10505" width="6.88671875" style="435" customWidth="1"/>
    <col min="10506" max="10752" width="8.88671875" style="435"/>
    <col min="10753" max="10753" width="2.88671875" style="435" customWidth="1"/>
    <col min="10754" max="10754" width="23.88671875" style="435" customWidth="1"/>
    <col min="10755" max="10755" width="4.44140625" style="435" customWidth="1"/>
    <col min="10756" max="10756" width="4.88671875" style="435" customWidth="1"/>
    <col min="10757" max="10757" width="14.5546875" style="435" customWidth="1"/>
    <col min="10758" max="10758" width="14.109375" style="435" customWidth="1"/>
    <col min="10759" max="10760" width="8.88671875" style="435"/>
    <col min="10761" max="10761" width="6.88671875" style="435" customWidth="1"/>
    <col min="10762" max="11008" width="8.88671875" style="435"/>
    <col min="11009" max="11009" width="2.88671875" style="435" customWidth="1"/>
    <col min="11010" max="11010" width="23.88671875" style="435" customWidth="1"/>
    <col min="11011" max="11011" width="4.44140625" style="435" customWidth="1"/>
    <col min="11012" max="11012" width="4.88671875" style="435" customWidth="1"/>
    <col min="11013" max="11013" width="14.5546875" style="435" customWidth="1"/>
    <col min="11014" max="11014" width="14.109375" style="435" customWidth="1"/>
    <col min="11015" max="11016" width="8.88671875" style="435"/>
    <col min="11017" max="11017" width="6.88671875" style="435" customWidth="1"/>
    <col min="11018" max="11264" width="8.88671875" style="435"/>
    <col min="11265" max="11265" width="2.88671875" style="435" customWidth="1"/>
    <col min="11266" max="11266" width="23.88671875" style="435" customWidth="1"/>
    <col min="11267" max="11267" width="4.44140625" style="435" customWidth="1"/>
    <col min="11268" max="11268" width="4.88671875" style="435" customWidth="1"/>
    <col min="11269" max="11269" width="14.5546875" style="435" customWidth="1"/>
    <col min="11270" max="11270" width="14.109375" style="435" customWidth="1"/>
    <col min="11271" max="11272" width="8.88671875" style="435"/>
    <col min="11273" max="11273" width="6.88671875" style="435" customWidth="1"/>
    <col min="11274" max="11520" width="8.88671875" style="435"/>
    <col min="11521" max="11521" width="2.88671875" style="435" customWidth="1"/>
    <col min="11522" max="11522" width="23.88671875" style="435" customWidth="1"/>
    <col min="11523" max="11523" width="4.44140625" style="435" customWidth="1"/>
    <col min="11524" max="11524" width="4.88671875" style="435" customWidth="1"/>
    <col min="11525" max="11525" width="14.5546875" style="435" customWidth="1"/>
    <col min="11526" max="11526" width="14.109375" style="435" customWidth="1"/>
    <col min="11527" max="11528" width="8.88671875" style="435"/>
    <col min="11529" max="11529" width="6.88671875" style="435" customWidth="1"/>
    <col min="11530" max="11776" width="8.88671875" style="435"/>
    <col min="11777" max="11777" width="2.88671875" style="435" customWidth="1"/>
    <col min="11778" max="11778" width="23.88671875" style="435" customWidth="1"/>
    <col min="11779" max="11779" width="4.44140625" style="435" customWidth="1"/>
    <col min="11780" max="11780" width="4.88671875" style="435" customWidth="1"/>
    <col min="11781" max="11781" width="14.5546875" style="435" customWidth="1"/>
    <col min="11782" max="11782" width="14.109375" style="435" customWidth="1"/>
    <col min="11783" max="11784" width="8.88671875" style="435"/>
    <col min="11785" max="11785" width="6.88671875" style="435" customWidth="1"/>
    <col min="11786" max="12032" width="8.88671875" style="435"/>
    <col min="12033" max="12033" width="2.88671875" style="435" customWidth="1"/>
    <col min="12034" max="12034" width="23.88671875" style="435" customWidth="1"/>
    <col min="12035" max="12035" width="4.44140625" style="435" customWidth="1"/>
    <col min="12036" max="12036" width="4.88671875" style="435" customWidth="1"/>
    <col min="12037" max="12037" width="14.5546875" style="435" customWidth="1"/>
    <col min="12038" max="12038" width="14.109375" style="435" customWidth="1"/>
    <col min="12039" max="12040" width="8.88671875" style="435"/>
    <col min="12041" max="12041" width="6.88671875" style="435" customWidth="1"/>
    <col min="12042" max="12288" width="8.88671875" style="435"/>
    <col min="12289" max="12289" width="2.88671875" style="435" customWidth="1"/>
    <col min="12290" max="12290" width="23.88671875" style="435" customWidth="1"/>
    <col min="12291" max="12291" width="4.44140625" style="435" customWidth="1"/>
    <col min="12292" max="12292" width="4.88671875" style="435" customWidth="1"/>
    <col min="12293" max="12293" width="14.5546875" style="435" customWidth="1"/>
    <col min="12294" max="12294" width="14.109375" style="435" customWidth="1"/>
    <col min="12295" max="12296" width="8.88671875" style="435"/>
    <col min="12297" max="12297" width="6.88671875" style="435" customWidth="1"/>
    <col min="12298" max="12544" width="8.88671875" style="435"/>
    <col min="12545" max="12545" width="2.88671875" style="435" customWidth="1"/>
    <col min="12546" max="12546" width="23.88671875" style="435" customWidth="1"/>
    <col min="12547" max="12547" width="4.44140625" style="435" customWidth="1"/>
    <col min="12548" max="12548" width="4.88671875" style="435" customWidth="1"/>
    <col min="12549" max="12549" width="14.5546875" style="435" customWidth="1"/>
    <col min="12550" max="12550" width="14.109375" style="435" customWidth="1"/>
    <col min="12551" max="12552" width="8.88671875" style="435"/>
    <col min="12553" max="12553" width="6.88671875" style="435" customWidth="1"/>
    <col min="12554" max="12800" width="8.88671875" style="435"/>
    <col min="12801" max="12801" width="2.88671875" style="435" customWidth="1"/>
    <col min="12802" max="12802" width="23.88671875" style="435" customWidth="1"/>
    <col min="12803" max="12803" width="4.44140625" style="435" customWidth="1"/>
    <col min="12804" max="12804" width="4.88671875" style="435" customWidth="1"/>
    <col min="12805" max="12805" width="14.5546875" style="435" customWidth="1"/>
    <col min="12806" max="12806" width="14.109375" style="435" customWidth="1"/>
    <col min="12807" max="12808" width="8.88671875" style="435"/>
    <col min="12809" max="12809" width="6.88671875" style="435" customWidth="1"/>
    <col min="12810" max="13056" width="8.88671875" style="435"/>
    <col min="13057" max="13057" width="2.88671875" style="435" customWidth="1"/>
    <col min="13058" max="13058" width="23.88671875" style="435" customWidth="1"/>
    <col min="13059" max="13059" width="4.44140625" style="435" customWidth="1"/>
    <col min="13060" max="13060" width="4.88671875" style="435" customWidth="1"/>
    <col min="13061" max="13061" width="14.5546875" style="435" customWidth="1"/>
    <col min="13062" max="13062" width="14.109375" style="435" customWidth="1"/>
    <col min="13063" max="13064" width="8.88671875" style="435"/>
    <col min="13065" max="13065" width="6.88671875" style="435" customWidth="1"/>
    <col min="13066" max="13312" width="8.88671875" style="435"/>
    <col min="13313" max="13313" width="2.88671875" style="435" customWidth="1"/>
    <col min="13314" max="13314" width="23.88671875" style="435" customWidth="1"/>
    <col min="13315" max="13315" width="4.44140625" style="435" customWidth="1"/>
    <col min="13316" max="13316" width="4.88671875" style="435" customWidth="1"/>
    <col min="13317" max="13317" width="14.5546875" style="435" customWidth="1"/>
    <col min="13318" max="13318" width="14.109375" style="435" customWidth="1"/>
    <col min="13319" max="13320" width="8.88671875" style="435"/>
    <col min="13321" max="13321" width="6.88671875" style="435" customWidth="1"/>
    <col min="13322" max="13568" width="8.88671875" style="435"/>
    <col min="13569" max="13569" width="2.88671875" style="435" customWidth="1"/>
    <col min="13570" max="13570" width="23.88671875" style="435" customWidth="1"/>
    <col min="13571" max="13571" width="4.44140625" style="435" customWidth="1"/>
    <col min="13572" max="13572" width="4.88671875" style="435" customWidth="1"/>
    <col min="13573" max="13573" width="14.5546875" style="435" customWidth="1"/>
    <col min="13574" max="13574" width="14.109375" style="435" customWidth="1"/>
    <col min="13575" max="13576" width="8.88671875" style="435"/>
    <col min="13577" max="13577" width="6.88671875" style="435" customWidth="1"/>
    <col min="13578" max="13824" width="8.88671875" style="435"/>
    <col min="13825" max="13825" width="2.88671875" style="435" customWidth="1"/>
    <col min="13826" max="13826" width="23.88671875" style="435" customWidth="1"/>
    <col min="13827" max="13827" width="4.44140625" style="435" customWidth="1"/>
    <col min="13828" max="13828" width="4.88671875" style="435" customWidth="1"/>
    <col min="13829" max="13829" width="14.5546875" style="435" customWidth="1"/>
    <col min="13830" max="13830" width="14.109375" style="435" customWidth="1"/>
    <col min="13831" max="13832" width="8.88671875" style="435"/>
    <col min="13833" max="13833" width="6.88671875" style="435" customWidth="1"/>
    <col min="13834" max="14080" width="8.88671875" style="435"/>
    <col min="14081" max="14081" width="2.88671875" style="435" customWidth="1"/>
    <col min="14082" max="14082" width="23.88671875" style="435" customWidth="1"/>
    <col min="14083" max="14083" width="4.44140625" style="435" customWidth="1"/>
    <col min="14084" max="14084" width="4.88671875" style="435" customWidth="1"/>
    <col min="14085" max="14085" width="14.5546875" style="435" customWidth="1"/>
    <col min="14086" max="14086" width="14.109375" style="435" customWidth="1"/>
    <col min="14087" max="14088" width="8.88671875" style="435"/>
    <col min="14089" max="14089" width="6.88671875" style="435" customWidth="1"/>
    <col min="14090" max="14336" width="8.88671875" style="435"/>
    <col min="14337" max="14337" width="2.88671875" style="435" customWidth="1"/>
    <col min="14338" max="14338" width="23.88671875" style="435" customWidth="1"/>
    <col min="14339" max="14339" width="4.44140625" style="435" customWidth="1"/>
    <col min="14340" max="14340" width="4.88671875" style="435" customWidth="1"/>
    <col min="14341" max="14341" width="14.5546875" style="435" customWidth="1"/>
    <col min="14342" max="14342" width="14.109375" style="435" customWidth="1"/>
    <col min="14343" max="14344" width="8.88671875" style="435"/>
    <col min="14345" max="14345" width="6.88671875" style="435" customWidth="1"/>
    <col min="14346" max="14592" width="8.88671875" style="435"/>
    <col min="14593" max="14593" width="2.88671875" style="435" customWidth="1"/>
    <col min="14594" max="14594" width="23.88671875" style="435" customWidth="1"/>
    <col min="14595" max="14595" width="4.44140625" style="435" customWidth="1"/>
    <col min="14596" max="14596" width="4.88671875" style="435" customWidth="1"/>
    <col min="14597" max="14597" width="14.5546875" style="435" customWidth="1"/>
    <col min="14598" max="14598" width="14.109375" style="435" customWidth="1"/>
    <col min="14599" max="14600" width="8.88671875" style="435"/>
    <col min="14601" max="14601" width="6.88671875" style="435" customWidth="1"/>
    <col min="14602" max="14848" width="8.88671875" style="435"/>
    <col min="14849" max="14849" width="2.88671875" style="435" customWidth="1"/>
    <col min="14850" max="14850" width="23.88671875" style="435" customWidth="1"/>
    <col min="14851" max="14851" width="4.44140625" style="435" customWidth="1"/>
    <col min="14852" max="14852" width="4.88671875" style="435" customWidth="1"/>
    <col min="14853" max="14853" width="14.5546875" style="435" customWidth="1"/>
    <col min="14854" max="14854" width="14.109375" style="435" customWidth="1"/>
    <col min="14855" max="14856" width="8.88671875" style="435"/>
    <col min="14857" max="14857" width="6.88671875" style="435" customWidth="1"/>
    <col min="14858" max="15104" width="8.88671875" style="435"/>
    <col min="15105" max="15105" width="2.88671875" style="435" customWidth="1"/>
    <col min="15106" max="15106" width="23.88671875" style="435" customWidth="1"/>
    <col min="15107" max="15107" width="4.44140625" style="435" customWidth="1"/>
    <col min="15108" max="15108" width="4.88671875" style="435" customWidth="1"/>
    <col min="15109" max="15109" width="14.5546875" style="435" customWidth="1"/>
    <col min="15110" max="15110" width="14.109375" style="435" customWidth="1"/>
    <col min="15111" max="15112" width="8.88671875" style="435"/>
    <col min="15113" max="15113" width="6.88671875" style="435" customWidth="1"/>
    <col min="15114" max="15360" width="8.88671875" style="435"/>
    <col min="15361" max="15361" width="2.88671875" style="435" customWidth="1"/>
    <col min="15362" max="15362" width="23.88671875" style="435" customWidth="1"/>
    <col min="15363" max="15363" width="4.44140625" style="435" customWidth="1"/>
    <col min="15364" max="15364" width="4.88671875" style="435" customWidth="1"/>
    <col min="15365" max="15365" width="14.5546875" style="435" customWidth="1"/>
    <col min="15366" max="15366" width="14.109375" style="435" customWidth="1"/>
    <col min="15367" max="15368" width="8.88671875" style="435"/>
    <col min="15369" max="15369" width="6.88671875" style="435" customWidth="1"/>
    <col min="15370" max="15616" width="8.88671875" style="435"/>
    <col min="15617" max="15617" width="2.88671875" style="435" customWidth="1"/>
    <col min="15618" max="15618" width="23.88671875" style="435" customWidth="1"/>
    <col min="15619" max="15619" width="4.44140625" style="435" customWidth="1"/>
    <col min="15620" max="15620" width="4.88671875" style="435" customWidth="1"/>
    <col min="15621" max="15621" width="14.5546875" style="435" customWidth="1"/>
    <col min="15622" max="15622" width="14.109375" style="435" customWidth="1"/>
    <col min="15623" max="15624" width="8.88671875" style="435"/>
    <col min="15625" max="15625" width="6.88671875" style="435" customWidth="1"/>
    <col min="15626" max="15872" width="8.88671875" style="435"/>
    <col min="15873" max="15873" width="2.88671875" style="435" customWidth="1"/>
    <col min="15874" max="15874" width="23.88671875" style="435" customWidth="1"/>
    <col min="15875" max="15875" width="4.44140625" style="435" customWidth="1"/>
    <col min="15876" max="15876" width="4.88671875" style="435" customWidth="1"/>
    <col min="15877" max="15877" width="14.5546875" style="435" customWidth="1"/>
    <col min="15878" max="15878" width="14.109375" style="435" customWidth="1"/>
    <col min="15879" max="15880" width="8.88671875" style="435"/>
    <col min="15881" max="15881" width="6.88671875" style="435" customWidth="1"/>
    <col min="15882" max="16128" width="8.88671875" style="435"/>
    <col min="16129" max="16129" width="2.88671875" style="435" customWidth="1"/>
    <col min="16130" max="16130" width="23.88671875" style="435" customWidth="1"/>
    <col min="16131" max="16131" width="4.44140625" style="435" customWidth="1"/>
    <col min="16132" max="16132" width="4.88671875" style="435" customWidth="1"/>
    <col min="16133" max="16133" width="14.5546875" style="435" customWidth="1"/>
    <col min="16134" max="16134" width="14.109375" style="435" customWidth="1"/>
    <col min="16135" max="16136" width="8.88671875" style="435"/>
    <col min="16137" max="16137" width="6.88671875" style="435" customWidth="1"/>
    <col min="16138" max="16384" width="8.88671875" style="435"/>
  </cols>
  <sheetData>
    <row r="1" spans="1:10" s="438" customFormat="1" ht="15.75">
      <c r="A1" s="433"/>
      <c r="B1" s="1099" t="s">
        <v>1004</v>
      </c>
      <c r="C1" s="1100"/>
      <c r="D1" s="1100"/>
      <c r="E1" s="436"/>
      <c r="F1" s="437"/>
      <c r="J1" s="439"/>
    </row>
    <row r="2" spans="1:10" s="438" customFormat="1" ht="15.75">
      <c r="A2" s="433"/>
      <c r="B2" s="440" t="s">
        <v>1005</v>
      </c>
      <c r="C2" s="441"/>
      <c r="D2" s="441"/>
      <c r="E2" s="442"/>
      <c r="F2" s="443"/>
    </row>
    <row r="3" spans="1:10" s="438" customFormat="1" ht="15">
      <c r="A3" s="433"/>
      <c r="B3" s="444" t="s">
        <v>1006</v>
      </c>
      <c r="C3" s="445"/>
      <c r="D3" s="445"/>
      <c r="E3" s="446"/>
      <c r="F3" s="447"/>
      <c r="G3" s="448"/>
    </row>
    <row r="4" spans="1:10" s="441" customFormat="1" ht="18.75" customHeight="1">
      <c r="A4" s="449"/>
      <c r="B4" s="450" t="s">
        <v>1007</v>
      </c>
      <c r="D4" s="451"/>
      <c r="E4" s="452"/>
      <c r="F4" s="443"/>
    </row>
    <row r="5" spans="1:10" s="438" customFormat="1" ht="26.25" customHeight="1" thickBot="1">
      <c r="A5" s="453"/>
      <c r="B5" s="454" t="s">
        <v>425</v>
      </c>
      <c r="C5" s="454" t="s">
        <v>1008</v>
      </c>
      <c r="D5" s="454" t="s">
        <v>2</v>
      </c>
      <c r="E5" s="455" t="s">
        <v>640</v>
      </c>
      <c r="F5" s="456" t="s">
        <v>1009</v>
      </c>
    </row>
    <row r="6" spans="1:10" ht="13.5" thickTop="1">
      <c r="A6" s="463"/>
      <c r="B6" s="467" t="s">
        <v>1011</v>
      </c>
      <c r="C6" s="462"/>
      <c r="D6" s="462"/>
      <c r="E6" s="468"/>
      <c r="F6" s="468"/>
    </row>
    <row r="7" spans="1:10" ht="167.25" customHeight="1">
      <c r="A7" s="457">
        <v>14</v>
      </c>
      <c r="B7" s="469" t="s">
        <v>1012</v>
      </c>
      <c r="C7" s="470">
        <v>2</v>
      </c>
      <c r="D7" s="462" t="s">
        <v>101</v>
      </c>
      <c r="E7" s="998"/>
      <c r="F7" s="460">
        <f t="shared" ref="F7:F13" si="0">C7*E7</f>
        <v>0</v>
      </c>
    </row>
    <row r="8" spans="1:10" ht="141" customHeight="1">
      <c r="A8" s="457">
        <v>15</v>
      </c>
      <c r="B8" s="469" t="s">
        <v>1013</v>
      </c>
      <c r="C8" s="470">
        <v>1</v>
      </c>
      <c r="D8" s="462" t="s">
        <v>101</v>
      </c>
      <c r="E8" s="998"/>
      <c r="F8" s="460">
        <f t="shared" si="0"/>
        <v>0</v>
      </c>
    </row>
    <row r="9" spans="1:10" ht="143.25" customHeight="1">
      <c r="A9" s="457">
        <v>16</v>
      </c>
      <c r="B9" s="469" t="s">
        <v>1014</v>
      </c>
      <c r="C9" s="470">
        <v>2</v>
      </c>
      <c r="D9" s="462" t="s">
        <v>101</v>
      </c>
      <c r="E9" s="998"/>
      <c r="F9" s="460">
        <f t="shared" si="0"/>
        <v>0</v>
      </c>
    </row>
    <row r="10" spans="1:10" ht="144" customHeight="1">
      <c r="A10" s="457">
        <v>17</v>
      </c>
      <c r="B10" s="469" t="s">
        <v>1015</v>
      </c>
      <c r="C10" s="470">
        <v>12</v>
      </c>
      <c r="D10" s="462" t="s">
        <v>101</v>
      </c>
      <c r="E10" s="998"/>
      <c r="F10" s="460">
        <f t="shared" si="0"/>
        <v>0</v>
      </c>
    </row>
    <row r="11" spans="1:10" ht="81" customHeight="1">
      <c r="A11" s="457">
        <v>18</v>
      </c>
      <c r="B11" s="469" t="s">
        <v>1016</v>
      </c>
      <c r="C11" s="470">
        <v>4</v>
      </c>
      <c r="D11" s="462" t="s">
        <v>101</v>
      </c>
      <c r="E11" s="998"/>
      <c r="F11" s="460">
        <f t="shared" si="0"/>
        <v>0</v>
      </c>
    </row>
    <row r="12" spans="1:10" ht="242.25" customHeight="1">
      <c r="A12" s="457">
        <v>19</v>
      </c>
      <c r="B12" s="469" t="s">
        <v>1017</v>
      </c>
      <c r="C12" s="470">
        <v>16</v>
      </c>
      <c r="D12" s="462" t="s">
        <v>101</v>
      </c>
      <c r="E12" s="998"/>
      <c r="F12" s="460">
        <f t="shared" si="0"/>
        <v>0</v>
      </c>
    </row>
    <row r="13" spans="1:10" ht="52.5" customHeight="1">
      <c r="A13" s="471">
        <v>20</v>
      </c>
      <c r="B13" s="472" t="s">
        <v>1018</v>
      </c>
      <c r="C13" s="473">
        <v>16</v>
      </c>
      <c r="D13" s="474" t="s">
        <v>101</v>
      </c>
      <c r="E13" s="999"/>
      <c r="F13" s="459">
        <f t="shared" si="0"/>
        <v>0</v>
      </c>
    </row>
    <row r="14" spans="1:10">
      <c r="A14" s="463"/>
      <c r="B14" s="464"/>
      <c r="C14" s="461"/>
      <c r="D14" s="461"/>
      <c r="E14" s="465" t="s">
        <v>1010</v>
      </c>
      <c r="F14" s="466">
        <f>SUM(F7:F13)</f>
        <v>0</v>
      </c>
    </row>
    <row r="15" spans="1:10">
      <c r="A15" s="463"/>
      <c r="B15" s="464"/>
      <c r="C15" s="461"/>
      <c r="D15" s="461"/>
      <c r="E15" s="465"/>
      <c r="F15" s="466"/>
    </row>
    <row r="16" spans="1:10">
      <c r="A16" s="463"/>
      <c r="B16" s="464"/>
      <c r="C16" s="461"/>
      <c r="D16" s="461"/>
      <c r="E16" s="465"/>
      <c r="F16" s="466"/>
    </row>
    <row r="17" spans="1:6">
      <c r="A17" s="463"/>
      <c r="B17" s="464"/>
      <c r="C17" s="461"/>
      <c r="D17" s="461"/>
      <c r="E17" s="465"/>
      <c r="F17" s="466"/>
    </row>
    <row r="18" spans="1:6">
      <c r="A18" s="463"/>
      <c r="B18" s="464"/>
      <c r="C18" s="461"/>
      <c r="D18" s="461"/>
      <c r="E18" s="465"/>
      <c r="F18" s="466"/>
    </row>
    <row r="19" spans="1:6">
      <c r="A19" s="463"/>
      <c r="B19" s="464"/>
      <c r="C19" s="461"/>
      <c r="D19" s="461"/>
      <c r="E19" s="465"/>
      <c r="F19" s="466"/>
    </row>
    <row r="20" spans="1:6">
      <c r="A20" s="463"/>
      <c r="B20" s="464"/>
      <c r="C20" s="461"/>
      <c r="D20" s="461"/>
      <c r="E20" s="465"/>
      <c r="F20" s="466"/>
    </row>
    <row r="21" spans="1:6">
      <c r="A21" s="463"/>
      <c r="B21" s="464"/>
      <c r="C21" s="461"/>
      <c r="D21" s="461"/>
      <c r="E21" s="465"/>
      <c r="F21" s="466"/>
    </row>
    <row r="22" spans="1:6">
      <c r="A22" s="463"/>
      <c r="B22" s="464"/>
      <c r="C22" s="461"/>
      <c r="D22" s="461"/>
      <c r="E22" s="465"/>
      <c r="F22" s="466"/>
    </row>
    <row r="23" spans="1:6">
      <c r="A23" s="463"/>
      <c r="B23" s="464"/>
      <c r="C23" s="461"/>
      <c r="D23" s="461"/>
      <c r="E23" s="465"/>
      <c r="F23" s="466"/>
    </row>
    <row r="24" spans="1:6">
      <c r="A24" s="463"/>
      <c r="B24" s="464"/>
      <c r="C24" s="461"/>
      <c r="D24" s="461"/>
      <c r="E24" s="465"/>
      <c r="F24" s="466"/>
    </row>
    <row r="25" spans="1:6">
      <c r="A25" s="463"/>
      <c r="B25" s="464"/>
      <c r="C25" s="461"/>
      <c r="D25" s="461"/>
      <c r="E25" s="465"/>
      <c r="F25" s="466"/>
    </row>
    <row r="26" spans="1:6">
      <c r="A26" s="463"/>
      <c r="B26" s="464"/>
      <c r="C26" s="461"/>
      <c r="D26" s="461"/>
      <c r="E26" s="465"/>
      <c r="F26" s="466"/>
    </row>
    <row r="27" spans="1:6">
      <c r="A27" s="463"/>
      <c r="B27" s="464"/>
      <c r="C27" s="461"/>
      <c r="D27" s="461"/>
      <c r="E27" s="465"/>
      <c r="F27" s="466"/>
    </row>
    <row r="28" spans="1:6" s="479" customFormat="1">
      <c r="A28" s="475"/>
      <c r="B28" s="476" t="s">
        <v>1019</v>
      </c>
      <c r="C28" s="477"/>
      <c r="D28" s="477"/>
      <c r="E28" s="478"/>
      <c r="F28" s="478"/>
    </row>
    <row r="29" spans="1:6" s="479" customFormat="1" ht="25.5">
      <c r="A29" s="480">
        <v>21</v>
      </c>
      <c r="B29" s="481" t="s">
        <v>1020</v>
      </c>
      <c r="C29" s="482">
        <v>1</v>
      </c>
      <c r="D29" s="482" t="s">
        <v>318</v>
      </c>
      <c r="E29" s="999"/>
      <c r="F29" s="459">
        <f>E29*C29</f>
        <v>0</v>
      </c>
    </row>
    <row r="30" spans="1:6" s="479" customFormat="1">
      <c r="A30" s="483"/>
      <c r="B30" s="484"/>
      <c r="C30" s="451"/>
      <c r="D30" s="451"/>
      <c r="E30" s="485" t="s">
        <v>1010</v>
      </c>
      <c r="F30" s="486">
        <f>SUM(F29:F29)</f>
        <v>0</v>
      </c>
    </row>
    <row r="31" spans="1:6" s="479" customFormat="1">
      <c r="A31" s="483"/>
      <c r="B31" s="484"/>
      <c r="C31" s="451"/>
      <c r="D31" s="451"/>
      <c r="E31" s="485"/>
      <c r="F31" s="486"/>
    </row>
    <row r="32" spans="1:6" s="479" customFormat="1">
      <c r="A32" s="483"/>
      <c r="B32" s="484"/>
      <c r="C32" s="451"/>
      <c r="D32" s="451"/>
      <c r="E32" s="485"/>
      <c r="F32" s="486"/>
    </row>
    <row r="33" spans="1:6" s="479" customFormat="1">
      <c r="A33" s="483"/>
      <c r="B33" s="484"/>
      <c r="C33" s="451"/>
      <c r="D33" s="451"/>
      <c r="E33" s="485"/>
      <c r="F33" s="486"/>
    </row>
    <row r="34" spans="1:6" s="479" customFormat="1">
      <c r="A34" s="483"/>
      <c r="B34" s="484"/>
      <c r="C34" s="451"/>
      <c r="D34" s="451"/>
      <c r="E34" s="485"/>
      <c r="F34" s="486"/>
    </row>
    <row r="35" spans="1:6" s="479" customFormat="1">
      <c r="A35" s="483"/>
      <c r="B35" s="484"/>
      <c r="C35" s="451"/>
      <c r="D35" s="451"/>
      <c r="E35" s="485"/>
      <c r="F35" s="486"/>
    </row>
    <row r="36" spans="1:6" ht="15.75" customHeight="1">
      <c r="A36" s="463"/>
      <c r="B36" s="467" t="s">
        <v>1021</v>
      </c>
      <c r="C36" s="462"/>
      <c r="D36" s="462"/>
      <c r="E36" s="487"/>
      <c r="F36" s="488"/>
    </row>
    <row r="37" spans="1:6" ht="25.5">
      <c r="A37" s="457">
        <v>22</v>
      </c>
      <c r="B37" s="458" t="s">
        <v>1022</v>
      </c>
      <c r="C37" s="462">
        <v>355</v>
      </c>
      <c r="D37" s="462" t="s">
        <v>126</v>
      </c>
      <c r="E37" s="1000"/>
      <c r="F37" s="460">
        <f>C37*E37</f>
        <v>0</v>
      </c>
    </row>
    <row r="38" spans="1:6" ht="25.5">
      <c r="A38" s="457">
        <v>23</v>
      </c>
      <c r="B38" s="458" t="s">
        <v>1023</v>
      </c>
      <c r="C38" s="490">
        <v>120</v>
      </c>
      <c r="D38" s="462" t="s">
        <v>126</v>
      </c>
      <c r="E38" s="1000"/>
      <c r="F38" s="460">
        <f>C38*E38</f>
        <v>0</v>
      </c>
    </row>
    <row r="39" spans="1:6" ht="25.5">
      <c r="A39" s="491">
        <v>24</v>
      </c>
      <c r="B39" s="492" t="s">
        <v>1024</v>
      </c>
      <c r="C39" s="490">
        <v>310</v>
      </c>
      <c r="D39" s="490" t="s">
        <v>126</v>
      </c>
      <c r="E39" s="1001"/>
      <c r="F39" s="493">
        <f>C39*E39</f>
        <v>0</v>
      </c>
    </row>
    <row r="40" spans="1:6" ht="27">
      <c r="A40" s="457">
        <v>25</v>
      </c>
      <c r="B40" s="458" t="s">
        <v>1025</v>
      </c>
      <c r="C40" s="490">
        <v>480</v>
      </c>
      <c r="D40" s="482" t="s">
        <v>126</v>
      </c>
      <c r="E40" s="999"/>
      <c r="F40" s="459">
        <f>C40*E40</f>
        <v>0</v>
      </c>
    </row>
    <row r="41" spans="1:6" ht="27" customHeight="1">
      <c r="A41" s="457">
        <v>26</v>
      </c>
      <c r="B41" s="458" t="s">
        <v>1026</v>
      </c>
      <c r="C41" s="490">
        <v>115</v>
      </c>
      <c r="D41" s="462" t="s">
        <v>126</v>
      </c>
      <c r="E41" s="999"/>
      <c r="F41" s="459">
        <f>C41*E41</f>
        <v>0</v>
      </c>
    </row>
    <row r="42" spans="1:6">
      <c r="A42" s="463"/>
      <c r="B42" s="464"/>
      <c r="C42" s="461"/>
      <c r="D42" s="461"/>
      <c r="E42" s="494" t="s">
        <v>1010</v>
      </c>
      <c r="F42" s="495">
        <f>SUM(F37:F41)</f>
        <v>0</v>
      </c>
    </row>
    <row r="43" spans="1:6">
      <c r="A43" s="463"/>
      <c r="B43" s="464"/>
      <c r="C43" s="461"/>
      <c r="D43" s="461"/>
      <c r="E43" s="494"/>
      <c r="F43" s="495"/>
    </row>
    <row r="44" spans="1:6">
      <c r="A44" s="463"/>
      <c r="B44" s="464"/>
      <c r="C44" s="461"/>
      <c r="D44" s="461"/>
      <c r="E44" s="494"/>
      <c r="F44" s="495"/>
    </row>
    <row r="45" spans="1:6">
      <c r="A45" s="463"/>
      <c r="B45" s="464"/>
      <c r="C45" s="461"/>
      <c r="D45" s="461"/>
      <c r="E45" s="494"/>
      <c r="F45" s="495"/>
    </row>
    <row r="46" spans="1:6">
      <c r="A46" s="463"/>
      <c r="B46" s="467" t="s">
        <v>1027</v>
      </c>
      <c r="C46" s="462"/>
      <c r="D46" s="462"/>
      <c r="E46" s="459"/>
      <c r="F46" s="459"/>
    </row>
    <row r="47" spans="1:6" ht="25.5">
      <c r="A47" s="457">
        <v>27</v>
      </c>
      <c r="B47" s="458" t="s">
        <v>1028</v>
      </c>
      <c r="C47" s="462">
        <v>18</v>
      </c>
      <c r="D47" s="462" t="s">
        <v>101</v>
      </c>
      <c r="E47" s="1000"/>
      <c r="F47" s="460">
        <f t="shared" ref="F47:F56" si="1">C47*E47</f>
        <v>0</v>
      </c>
    </row>
    <row r="48" spans="1:6" ht="25.5">
      <c r="A48" s="457">
        <v>28</v>
      </c>
      <c r="B48" s="458" t="s">
        <v>1029</v>
      </c>
      <c r="C48" s="462">
        <v>1</v>
      </c>
      <c r="D48" s="462" t="s">
        <v>101</v>
      </c>
      <c r="E48" s="1000"/>
      <c r="F48" s="460">
        <f t="shared" si="1"/>
        <v>0</v>
      </c>
    </row>
    <row r="49" spans="1:6" ht="76.5">
      <c r="A49" s="457">
        <v>29</v>
      </c>
      <c r="B49" s="458" t="s">
        <v>1030</v>
      </c>
      <c r="C49" s="462">
        <v>16</v>
      </c>
      <c r="D49" s="482" t="s">
        <v>101</v>
      </c>
      <c r="E49" s="999"/>
      <c r="F49" s="459">
        <f t="shared" si="1"/>
        <v>0</v>
      </c>
    </row>
    <row r="50" spans="1:6" ht="51">
      <c r="A50" s="457">
        <v>30</v>
      </c>
      <c r="B50" s="481" t="s">
        <v>1031</v>
      </c>
      <c r="C50" s="462">
        <v>16</v>
      </c>
      <c r="D50" s="482" t="s">
        <v>318</v>
      </c>
      <c r="E50" s="999"/>
      <c r="F50" s="459">
        <f t="shared" si="1"/>
        <v>0</v>
      </c>
    </row>
    <row r="51" spans="1:6" ht="25.5">
      <c r="A51" s="457">
        <v>31</v>
      </c>
      <c r="B51" s="458" t="s">
        <v>1032</v>
      </c>
      <c r="C51" s="462">
        <v>64</v>
      </c>
      <c r="D51" s="482" t="s">
        <v>101</v>
      </c>
      <c r="E51" s="999"/>
      <c r="F51" s="459">
        <f t="shared" si="1"/>
        <v>0</v>
      </c>
    </row>
    <row r="52" spans="1:6" ht="25.5">
      <c r="A52" s="457">
        <v>32</v>
      </c>
      <c r="B52" s="458" t="s">
        <v>1033</v>
      </c>
      <c r="C52" s="462">
        <v>18</v>
      </c>
      <c r="D52" s="462" t="s">
        <v>101</v>
      </c>
      <c r="E52" s="1000"/>
      <c r="F52" s="460">
        <f t="shared" si="1"/>
        <v>0</v>
      </c>
    </row>
    <row r="53" spans="1:6">
      <c r="A53" s="457">
        <v>33</v>
      </c>
      <c r="B53" s="458" t="s">
        <v>1034</v>
      </c>
      <c r="C53" s="462">
        <v>36</v>
      </c>
      <c r="D53" s="462" t="s">
        <v>101</v>
      </c>
      <c r="E53" s="1000"/>
      <c r="F53" s="460">
        <f t="shared" si="1"/>
        <v>0</v>
      </c>
    </row>
    <row r="54" spans="1:6">
      <c r="A54" s="457">
        <v>34</v>
      </c>
      <c r="B54" s="458" t="s">
        <v>1035</v>
      </c>
      <c r="C54" s="462">
        <v>4</v>
      </c>
      <c r="D54" s="462" t="s">
        <v>101</v>
      </c>
      <c r="E54" s="1000"/>
      <c r="F54" s="460">
        <f t="shared" si="1"/>
        <v>0</v>
      </c>
    </row>
    <row r="55" spans="1:6" ht="38.25">
      <c r="A55" s="457">
        <v>35</v>
      </c>
      <c r="B55" s="458" t="s">
        <v>1036</v>
      </c>
      <c r="C55" s="462">
        <v>4</v>
      </c>
      <c r="D55" s="462" t="s">
        <v>101</v>
      </c>
      <c r="E55" s="1000"/>
      <c r="F55" s="489">
        <f t="shared" si="1"/>
        <v>0</v>
      </c>
    </row>
    <row r="56" spans="1:6" ht="40.5" customHeight="1">
      <c r="A56" s="491">
        <v>36</v>
      </c>
      <c r="B56" s="492" t="s">
        <v>1037</v>
      </c>
      <c r="C56" s="490">
        <v>1</v>
      </c>
      <c r="D56" s="490" t="s">
        <v>318</v>
      </c>
      <c r="E56" s="1000"/>
      <c r="F56" s="489">
        <f t="shared" si="1"/>
        <v>0</v>
      </c>
    </row>
    <row r="57" spans="1:6">
      <c r="A57" s="463"/>
      <c r="B57" s="464"/>
      <c r="C57" s="461"/>
      <c r="D57" s="461"/>
      <c r="E57" s="496" t="s">
        <v>1010</v>
      </c>
      <c r="F57" s="495">
        <f>SUM(F47:F56)</f>
        <v>0</v>
      </c>
    </row>
    <row r="58" spans="1:6">
      <c r="A58" s="463"/>
      <c r="B58" s="464"/>
      <c r="C58" s="461"/>
      <c r="D58" s="461"/>
      <c r="E58" s="496"/>
      <c r="F58" s="495"/>
    </row>
    <row r="59" spans="1:6">
      <c r="A59" s="497"/>
      <c r="B59" s="467" t="s">
        <v>792</v>
      </c>
      <c r="C59" s="462"/>
      <c r="D59" s="462"/>
      <c r="E59" s="459"/>
      <c r="F59" s="459"/>
    </row>
    <row r="60" spans="1:6" ht="25.5">
      <c r="A60" s="457">
        <v>37</v>
      </c>
      <c r="B60" s="458" t="s">
        <v>1038</v>
      </c>
      <c r="C60" s="462">
        <v>355</v>
      </c>
      <c r="D60" s="462" t="s">
        <v>126</v>
      </c>
      <c r="E60" s="1000"/>
      <c r="F60" s="460">
        <f>C60*E60</f>
        <v>0</v>
      </c>
    </row>
    <row r="61" spans="1:6">
      <c r="A61" s="457">
        <v>38</v>
      </c>
      <c r="B61" s="458" t="s">
        <v>1039</v>
      </c>
      <c r="C61" s="462">
        <v>1</v>
      </c>
      <c r="D61" s="462" t="s">
        <v>318</v>
      </c>
      <c r="E61" s="1000"/>
      <c r="F61" s="460">
        <f>C61*E61</f>
        <v>0</v>
      </c>
    </row>
    <row r="62" spans="1:6">
      <c r="A62" s="457">
        <v>39</v>
      </c>
      <c r="B62" s="458" t="s">
        <v>1040</v>
      </c>
      <c r="C62" s="462">
        <v>1</v>
      </c>
      <c r="D62" s="462" t="s">
        <v>318</v>
      </c>
      <c r="E62" s="1000"/>
      <c r="F62" s="460">
        <f t="shared" ref="F62:F67" si="2">C62*E62</f>
        <v>0</v>
      </c>
    </row>
    <row r="63" spans="1:6">
      <c r="A63" s="457">
        <v>40</v>
      </c>
      <c r="B63" s="458" t="s">
        <v>1041</v>
      </c>
      <c r="C63" s="462">
        <v>1</v>
      </c>
      <c r="D63" s="462" t="s">
        <v>318</v>
      </c>
      <c r="E63" s="1000"/>
      <c r="F63" s="460">
        <f t="shared" si="2"/>
        <v>0</v>
      </c>
    </row>
    <row r="64" spans="1:6" ht="25.5">
      <c r="A64" s="457">
        <v>41</v>
      </c>
      <c r="B64" s="458" t="s">
        <v>1042</v>
      </c>
      <c r="C64" s="462">
        <v>1</v>
      </c>
      <c r="D64" s="462" t="s">
        <v>318</v>
      </c>
      <c r="E64" s="1001"/>
      <c r="F64" s="460">
        <f t="shared" si="2"/>
        <v>0</v>
      </c>
    </row>
    <row r="65" spans="1:6" ht="25.5">
      <c r="A65" s="457">
        <v>42</v>
      </c>
      <c r="B65" s="458" t="s">
        <v>1043</v>
      </c>
      <c r="C65" s="462">
        <v>1</v>
      </c>
      <c r="D65" s="462" t="s">
        <v>318</v>
      </c>
      <c r="E65" s="1001"/>
      <c r="F65" s="460">
        <f t="shared" si="2"/>
        <v>0</v>
      </c>
    </row>
    <row r="66" spans="1:6" ht="51.75" customHeight="1">
      <c r="A66" s="457">
        <v>43</v>
      </c>
      <c r="B66" s="458" t="s">
        <v>1044</v>
      </c>
      <c r="C66" s="462">
        <v>1</v>
      </c>
      <c r="D66" s="462" t="s">
        <v>318</v>
      </c>
      <c r="E66" s="999"/>
      <c r="F66" s="460">
        <f t="shared" si="2"/>
        <v>0</v>
      </c>
    </row>
    <row r="67" spans="1:6">
      <c r="A67" s="457">
        <v>44</v>
      </c>
      <c r="B67" s="458" t="s">
        <v>1045</v>
      </c>
      <c r="C67" s="462">
        <v>12</v>
      </c>
      <c r="D67" s="462" t="s">
        <v>165</v>
      </c>
      <c r="E67" s="1000"/>
      <c r="F67" s="460">
        <f t="shared" si="2"/>
        <v>0</v>
      </c>
    </row>
    <row r="68" spans="1:6">
      <c r="A68" s="457">
        <v>45</v>
      </c>
      <c r="B68" s="458" t="s">
        <v>1046</v>
      </c>
      <c r="C68" s="462">
        <v>1</v>
      </c>
      <c r="D68" s="462" t="s">
        <v>318</v>
      </c>
      <c r="E68" s="1000"/>
      <c r="F68" s="460">
        <f>C68*E68</f>
        <v>0</v>
      </c>
    </row>
    <row r="69" spans="1:6">
      <c r="A69" s="498"/>
      <c r="B69" s="464"/>
      <c r="C69" s="461"/>
      <c r="D69" s="461"/>
      <c r="E69" s="496" t="s">
        <v>1010</v>
      </c>
      <c r="F69" s="495">
        <f>SUM(F60:F68)</f>
        <v>0</v>
      </c>
    </row>
    <row r="70" spans="1:6">
      <c r="A70" s="498"/>
      <c r="B70" s="464"/>
      <c r="C70" s="461"/>
      <c r="D70" s="461"/>
      <c r="E70" s="496"/>
      <c r="F70" s="495"/>
    </row>
    <row r="71" spans="1:6">
      <c r="A71" s="498"/>
      <c r="B71" s="464"/>
      <c r="C71" s="461"/>
      <c r="D71" s="461"/>
      <c r="E71" s="496"/>
      <c r="F71" s="495"/>
    </row>
    <row r="72" spans="1:6">
      <c r="A72" s="498"/>
      <c r="B72" s="464"/>
      <c r="C72" s="461"/>
      <c r="D72" s="461"/>
      <c r="E72" s="496"/>
      <c r="F72" s="495"/>
    </row>
    <row r="73" spans="1:6">
      <c r="A73" s="498"/>
      <c r="B73" s="464"/>
      <c r="C73" s="461"/>
      <c r="D73" s="461"/>
      <c r="E73" s="496"/>
      <c r="F73" s="495"/>
    </row>
    <row r="74" spans="1:6">
      <c r="A74" s="498"/>
      <c r="B74" s="464"/>
      <c r="C74" s="461"/>
      <c r="D74" s="461"/>
      <c r="E74" s="496"/>
      <c r="F74" s="495"/>
    </row>
    <row r="75" spans="1:6">
      <c r="A75" s="498"/>
      <c r="B75" s="464"/>
      <c r="C75" s="461"/>
      <c r="D75" s="461"/>
      <c r="E75" s="496"/>
      <c r="F75" s="495"/>
    </row>
    <row r="76" spans="1:6">
      <c r="A76" s="497"/>
      <c r="B76" s="467" t="s">
        <v>1047</v>
      </c>
      <c r="C76" s="462"/>
      <c r="D76" s="462"/>
      <c r="E76" s="459"/>
      <c r="F76" s="459"/>
    </row>
    <row r="77" spans="1:6" ht="76.5">
      <c r="A77" s="491">
        <v>46</v>
      </c>
      <c r="B77" s="492" t="s">
        <v>1048</v>
      </c>
      <c r="C77" s="490">
        <v>1</v>
      </c>
      <c r="D77" s="490" t="s">
        <v>318</v>
      </c>
      <c r="E77" s="1001"/>
      <c r="F77" s="493">
        <f>C77*E77</f>
        <v>0</v>
      </c>
    </row>
    <row r="78" spans="1:6" ht="143.25" customHeight="1">
      <c r="A78" s="491">
        <v>47</v>
      </c>
      <c r="B78" s="492" t="s">
        <v>1049</v>
      </c>
      <c r="C78" s="490">
        <v>1</v>
      </c>
      <c r="D78" s="490" t="s">
        <v>318</v>
      </c>
      <c r="E78" s="1001"/>
      <c r="F78" s="493">
        <f>C78*E78</f>
        <v>0</v>
      </c>
    </row>
    <row r="79" spans="1:6" ht="66.75" customHeight="1">
      <c r="A79" s="491">
        <v>48</v>
      </c>
      <c r="B79" s="492" t="s">
        <v>1050</v>
      </c>
      <c r="C79" s="490">
        <v>1</v>
      </c>
      <c r="D79" s="490" t="s">
        <v>318</v>
      </c>
      <c r="E79" s="1001"/>
      <c r="F79" s="493">
        <f>C79*E79</f>
        <v>0</v>
      </c>
    </row>
    <row r="80" spans="1:6" ht="132.75" customHeight="1">
      <c r="A80" s="491">
        <v>49</v>
      </c>
      <c r="B80" s="492" t="s">
        <v>1051</v>
      </c>
      <c r="C80" s="490">
        <v>1</v>
      </c>
      <c r="D80" s="490" t="s">
        <v>318</v>
      </c>
      <c r="E80" s="1001"/>
      <c r="F80" s="493">
        <f>C80*E80</f>
        <v>0</v>
      </c>
    </row>
    <row r="81" spans="1:6" ht="38.25">
      <c r="A81" s="491">
        <v>50</v>
      </c>
      <c r="B81" s="492" t="s">
        <v>1052</v>
      </c>
      <c r="C81" s="490">
        <v>53</v>
      </c>
      <c r="D81" s="490" t="s">
        <v>318</v>
      </c>
      <c r="E81" s="1001"/>
      <c r="F81" s="493">
        <f>C81*E81</f>
        <v>0</v>
      </c>
    </row>
    <row r="82" spans="1:6">
      <c r="A82" s="498"/>
      <c r="B82" s="464"/>
      <c r="C82" s="461"/>
      <c r="D82" s="461"/>
      <c r="E82" s="496" t="s">
        <v>1010</v>
      </c>
      <c r="F82" s="495">
        <f>SUM(F77:F81)</f>
        <v>0</v>
      </c>
    </row>
    <row r="83" spans="1:6">
      <c r="A83" s="498"/>
      <c r="B83" s="464"/>
      <c r="C83" s="461"/>
      <c r="D83" s="461"/>
      <c r="E83" s="496"/>
      <c r="F83" s="495"/>
    </row>
    <row r="84" spans="1:6">
      <c r="A84" s="498"/>
      <c r="B84" s="464"/>
      <c r="C84" s="461"/>
      <c r="D84" s="461"/>
      <c r="E84" s="496"/>
      <c r="F84" s="495"/>
    </row>
    <row r="85" spans="1:6">
      <c r="A85" s="498"/>
      <c r="B85" s="464"/>
      <c r="C85" s="461"/>
      <c r="D85" s="461"/>
      <c r="E85" s="496"/>
      <c r="F85" s="495"/>
    </row>
    <row r="86" spans="1:6">
      <c r="A86" s="498"/>
      <c r="B86" s="464"/>
      <c r="C86" s="461"/>
      <c r="D86" s="461"/>
      <c r="E86" s="496"/>
      <c r="F86" s="495"/>
    </row>
    <row r="87" spans="1:6">
      <c r="A87" s="498"/>
      <c r="B87" s="464"/>
      <c r="C87" s="461"/>
      <c r="D87" s="461"/>
      <c r="E87" s="496"/>
      <c r="F87" s="495"/>
    </row>
    <row r="88" spans="1:6">
      <c r="A88" s="498"/>
      <c r="B88" s="464"/>
      <c r="C88" s="461"/>
      <c r="D88" s="461"/>
      <c r="E88" s="496"/>
      <c r="F88" s="495"/>
    </row>
    <row r="89" spans="1:6">
      <c r="A89" s="498"/>
      <c r="B89" s="464"/>
      <c r="C89" s="461"/>
      <c r="D89" s="461"/>
      <c r="E89" s="496"/>
      <c r="F89" s="495"/>
    </row>
    <row r="90" spans="1:6">
      <c r="A90" s="498"/>
      <c r="B90" s="464"/>
      <c r="C90" s="461"/>
      <c r="D90" s="461"/>
      <c r="E90" s="496"/>
      <c r="F90" s="495"/>
    </row>
    <row r="91" spans="1:6" ht="15.75">
      <c r="A91" s="498"/>
      <c r="B91" s="499" t="s">
        <v>1053</v>
      </c>
      <c r="C91" s="500"/>
      <c r="D91" s="500"/>
      <c r="E91" s="501"/>
      <c r="F91" s="502"/>
    </row>
    <row r="92" spans="1:6" ht="15">
      <c r="A92" s="503"/>
      <c r="B92" s="434" t="s">
        <v>1054</v>
      </c>
      <c r="C92" s="461"/>
      <c r="D92" s="461"/>
      <c r="E92" s="496"/>
      <c r="F92" s="466">
        <v>0</v>
      </c>
    </row>
    <row r="93" spans="1:6" ht="15">
      <c r="A93" s="498"/>
      <c r="B93" s="434" t="s">
        <v>1055</v>
      </c>
      <c r="C93" s="461"/>
      <c r="D93" s="461"/>
      <c r="E93" s="496"/>
      <c r="F93" s="466">
        <f>F14</f>
        <v>0</v>
      </c>
    </row>
    <row r="94" spans="1:6" ht="15">
      <c r="A94" s="498"/>
      <c r="B94" s="434" t="s">
        <v>1056</v>
      </c>
      <c r="C94" s="461"/>
      <c r="D94" s="461"/>
      <c r="E94" s="496"/>
      <c r="F94" s="466">
        <f>F30</f>
        <v>0</v>
      </c>
    </row>
    <row r="95" spans="1:6" ht="15">
      <c r="A95" s="498"/>
      <c r="B95" s="434" t="s">
        <v>1057</v>
      </c>
      <c r="C95" s="461"/>
      <c r="D95" s="461"/>
      <c r="E95" s="496"/>
      <c r="F95" s="466">
        <f>F42</f>
        <v>0</v>
      </c>
    </row>
    <row r="96" spans="1:6" ht="15">
      <c r="A96" s="498"/>
      <c r="B96" s="434" t="s">
        <v>1058</v>
      </c>
      <c r="C96" s="461"/>
      <c r="D96" s="461"/>
      <c r="E96" s="496"/>
      <c r="F96" s="466">
        <f>F57</f>
        <v>0</v>
      </c>
    </row>
    <row r="97" spans="1:6" ht="15">
      <c r="A97" s="498"/>
      <c r="B97" s="434" t="s">
        <v>1059</v>
      </c>
      <c r="C97" s="461"/>
      <c r="D97" s="461"/>
      <c r="E97" s="496"/>
      <c r="F97" s="466">
        <f>F69</f>
        <v>0</v>
      </c>
    </row>
    <row r="98" spans="1:6" ht="15">
      <c r="A98" s="498"/>
      <c r="B98" s="504" t="s">
        <v>1060</v>
      </c>
      <c r="C98" s="500"/>
      <c r="D98" s="500"/>
      <c r="E98" s="501"/>
      <c r="F98" s="502">
        <f>F82</f>
        <v>0</v>
      </c>
    </row>
    <row r="99" spans="1:6" ht="15">
      <c r="A99" s="498"/>
      <c r="B99" s="434"/>
      <c r="C99" s="461"/>
      <c r="D99" s="505" t="s">
        <v>1061</v>
      </c>
      <c r="E99" s="496"/>
      <c r="F99" s="495">
        <f>SUM(F92:F98)</f>
        <v>0</v>
      </c>
    </row>
    <row r="100" spans="1:6">
      <c r="A100" s="498"/>
      <c r="B100" s="464"/>
      <c r="C100" s="461"/>
      <c r="D100" s="461"/>
      <c r="E100" s="496"/>
      <c r="F100" s="496"/>
    </row>
    <row r="101" spans="1:6">
      <c r="A101" s="498"/>
      <c r="B101" s="464"/>
      <c r="C101" s="461"/>
      <c r="D101" s="461"/>
      <c r="E101" s="496"/>
      <c r="F101" s="496"/>
    </row>
    <row r="102" spans="1:6">
      <c r="A102" s="433"/>
      <c r="B102" s="464"/>
      <c r="C102" s="506" t="s">
        <v>1062</v>
      </c>
      <c r="D102" s="507"/>
      <c r="E102" s="508"/>
      <c r="F102" s="502">
        <f>ROUND(F99*22%,2)</f>
        <v>0</v>
      </c>
    </row>
    <row r="103" spans="1:6">
      <c r="A103" s="433"/>
      <c r="B103" s="464"/>
      <c r="C103" s="509"/>
      <c r="D103" s="461" t="s">
        <v>1063</v>
      </c>
      <c r="E103" s="510"/>
      <c r="F103" s="495">
        <f>F99+F102</f>
        <v>0</v>
      </c>
    </row>
    <row r="104" spans="1:6">
      <c r="B104" s="511" t="s">
        <v>1064</v>
      </c>
    </row>
    <row r="106" spans="1:6" ht="13.5" customHeight="1">
      <c r="B106" s="511"/>
    </row>
    <row r="107" spans="1:6" ht="15" customHeight="1"/>
    <row r="108" spans="1:6" ht="15" customHeight="1"/>
    <row r="109" spans="1:6" ht="12.75" customHeight="1"/>
    <row r="110" spans="1:6" ht="30.75" customHeight="1"/>
    <row r="111" spans="1:6" ht="15" customHeight="1"/>
    <row r="112" spans="1:6" ht="15" customHeight="1"/>
    <row r="113" ht="51.75" customHeight="1"/>
    <row r="114" ht="75.75" customHeight="1"/>
    <row r="115" ht="15" customHeight="1"/>
    <row r="116" ht="53.25" customHeight="1"/>
    <row r="117" ht="25.5" customHeight="1"/>
    <row r="118" ht="14.25" customHeight="1"/>
    <row r="119" ht="14.25" customHeight="1"/>
    <row r="120" ht="14.25" customHeight="1"/>
    <row r="121" ht="14.25" customHeight="1"/>
    <row r="122" ht="14.25" customHeight="1"/>
    <row r="123" ht="25.5" customHeight="1"/>
    <row r="125" ht="12" customHeight="1"/>
    <row r="126" ht="12" customHeight="1"/>
    <row r="127" ht="12" customHeight="1"/>
    <row r="129" ht="13.5" customHeight="1"/>
    <row r="136" ht="15.75" customHeight="1"/>
    <row r="137" ht="26.25" hidden="1" customHeight="1"/>
    <row r="138" ht="46.5" hidden="1" customHeight="1"/>
    <row r="139" ht="46.5" customHeight="1"/>
    <row r="140" ht="46.5" customHeight="1"/>
    <row r="141" ht="31.5" customHeight="1"/>
    <row r="142" ht="18.75" customHeight="1"/>
    <row r="143" ht="26.25" customHeight="1"/>
    <row r="144" ht="25.5" customHeight="1"/>
    <row r="145" spans="1:6" s="438" customFormat="1" ht="14.25" customHeight="1">
      <c r="A145" s="435"/>
      <c r="B145" s="435"/>
      <c r="C145" s="435"/>
      <c r="D145" s="435"/>
      <c r="E145" s="512"/>
      <c r="F145" s="512"/>
    </row>
    <row r="146" spans="1:6" s="438" customFormat="1" ht="37.5" customHeight="1">
      <c r="A146" s="435"/>
      <c r="B146" s="435"/>
      <c r="C146" s="435"/>
      <c r="D146" s="435"/>
      <c r="E146" s="512"/>
      <c r="F146" s="512"/>
    </row>
    <row r="147" spans="1:6" s="438" customFormat="1">
      <c r="A147" s="435"/>
      <c r="B147" s="435"/>
      <c r="C147" s="435"/>
      <c r="D147" s="435"/>
      <c r="E147" s="512"/>
      <c r="F147" s="512"/>
    </row>
    <row r="148" spans="1:6" s="438" customFormat="1">
      <c r="A148" s="435"/>
      <c r="B148" s="435"/>
      <c r="C148" s="435"/>
      <c r="D148" s="435"/>
      <c r="E148" s="512"/>
      <c r="F148" s="512"/>
    </row>
    <row r="149" spans="1:6" s="438" customFormat="1">
      <c r="A149" s="435"/>
      <c r="B149" s="435"/>
      <c r="C149" s="435"/>
      <c r="D149" s="435"/>
      <c r="E149" s="512"/>
      <c r="F149" s="512"/>
    </row>
    <row r="150" spans="1:6" s="438" customFormat="1">
      <c r="A150" s="435"/>
      <c r="B150" s="435"/>
      <c r="C150" s="435"/>
      <c r="D150" s="435"/>
      <c r="E150" s="512"/>
      <c r="F150" s="512"/>
    </row>
    <row r="151" spans="1:6" s="438" customFormat="1" ht="25.5" customHeight="1">
      <c r="A151" s="435"/>
      <c r="B151" s="435"/>
      <c r="C151" s="435"/>
      <c r="D151" s="435"/>
      <c r="E151" s="512"/>
      <c r="F151" s="512"/>
    </row>
    <row r="190" ht="64.5" customHeight="1"/>
    <row r="220" ht="13.5" customHeight="1"/>
  </sheetData>
  <sheetProtection algorithmName="SHA-512" hashValue="nKWxQWn4HIgvdOY+Ih33rmSgk87qdBARSkYnQVgBmUQCs0CSyIWpNIVRpcsJf0XhOa0Nd6B/FZr35AJT+H+gqg==" saltValue="geMHzldzUWWyP8om1cCt8w==" spinCount="100000" sheet="1" objects="1" scenarios="1"/>
  <mergeCells count="1">
    <mergeCell ref="B1:D1"/>
  </mergeCells>
  <pageMargins left="0.98425196850393704" right="0.19685039370078741" top="0.98425196850393704" bottom="0.98425196850393704" header="0.51181102362204722" footer="0.51181102362204722"/>
  <pageSetup paperSize="9" orientation="portrait" horizontalDpi="300" verticalDpi="300" r:id="rId1"/>
  <headerFooter alignWithMargins="0">
    <oddHeader xml:space="preserve">&amp;C
</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I40"/>
  <sheetViews>
    <sheetView topLeftCell="A3" zoomScaleNormal="100" workbookViewId="0">
      <selection activeCell="E8" sqref="E8:E38"/>
    </sheetView>
  </sheetViews>
  <sheetFormatPr defaultRowHeight="15"/>
  <cols>
    <col min="1" max="1" width="10.44140625" style="564" customWidth="1"/>
    <col min="2" max="2" width="35.21875" style="565" customWidth="1"/>
    <col min="3" max="3" width="3.44140625" style="560" customWidth="1"/>
    <col min="4" max="4" width="5.6640625" style="569" customWidth="1"/>
    <col min="5" max="5" width="9.6640625" style="567" customWidth="1"/>
    <col min="6" max="6" width="12.21875" style="567" customWidth="1"/>
    <col min="7" max="256" width="8.88671875" style="520"/>
    <col min="257" max="257" width="10.44140625" style="520" customWidth="1"/>
    <col min="258" max="258" width="35.21875" style="520" customWidth="1"/>
    <col min="259" max="259" width="3.44140625" style="520" customWidth="1"/>
    <col min="260" max="260" width="5.6640625" style="520" customWidth="1"/>
    <col min="261" max="261" width="9.6640625" style="520" customWidth="1"/>
    <col min="262" max="262" width="12.21875" style="520" customWidth="1"/>
    <col min="263" max="512" width="8.88671875" style="520"/>
    <col min="513" max="513" width="10.44140625" style="520" customWidth="1"/>
    <col min="514" max="514" width="35.21875" style="520" customWidth="1"/>
    <col min="515" max="515" width="3.44140625" style="520" customWidth="1"/>
    <col min="516" max="516" width="5.6640625" style="520" customWidth="1"/>
    <col min="517" max="517" width="9.6640625" style="520" customWidth="1"/>
    <col min="518" max="518" width="12.21875" style="520" customWidth="1"/>
    <col min="519" max="768" width="8.88671875" style="520"/>
    <col min="769" max="769" width="10.44140625" style="520" customWidth="1"/>
    <col min="770" max="770" width="35.21875" style="520" customWidth="1"/>
    <col min="771" max="771" width="3.44140625" style="520" customWidth="1"/>
    <col min="772" max="772" width="5.6640625" style="520" customWidth="1"/>
    <col min="773" max="773" width="9.6640625" style="520" customWidth="1"/>
    <col min="774" max="774" width="12.21875" style="520" customWidth="1"/>
    <col min="775" max="1024" width="8.88671875" style="520"/>
    <col min="1025" max="1025" width="10.44140625" style="520" customWidth="1"/>
    <col min="1026" max="1026" width="35.21875" style="520" customWidth="1"/>
    <col min="1027" max="1027" width="3.44140625" style="520" customWidth="1"/>
    <col min="1028" max="1028" width="5.6640625" style="520" customWidth="1"/>
    <col min="1029" max="1029" width="9.6640625" style="520" customWidth="1"/>
    <col min="1030" max="1030" width="12.21875" style="520" customWidth="1"/>
    <col min="1031" max="1280" width="8.88671875" style="520"/>
    <col min="1281" max="1281" width="10.44140625" style="520" customWidth="1"/>
    <col min="1282" max="1282" width="35.21875" style="520" customWidth="1"/>
    <col min="1283" max="1283" width="3.44140625" style="520" customWidth="1"/>
    <col min="1284" max="1284" width="5.6640625" style="520" customWidth="1"/>
    <col min="1285" max="1285" width="9.6640625" style="520" customWidth="1"/>
    <col min="1286" max="1286" width="12.21875" style="520" customWidth="1"/>
    <col min="1287" max="1536" width="8.88671875" style="520"/>
    <col min="1537" max="1537" width="10.44140625" style="520" customWidth="1"/>
    <col min="1538" max="1538" width="35.21875" style="520" customWidth="1"/>
    <col min="1539" max="1539" width="3.44140625" style="520" customWidth="1"/>
    <col min="1540" max="1540" width="5.6640625" style="520" customWidth="1"/>
    <col min="1541" max="1541" width="9.6640625" style="520" customWidth="1"/>
    <col min="1542" max="1542" width="12.21875" style="520" customWidth="1"/>
    <col min="1543" max="1792" width="8.88671875" style="520"/>
    <col min="1793" max="1793" width="10.44140625" style="520" customWidth="1"/>
    <col min="1794" max="1794" width="35.21875" style="520" customWidth="1"/>
    <col min="1795" max="1795" width="3.44140625" style="520" customWidth="1"/>
    <col min="1796" max="1796" width="5.6640625" style="520" customWidth="1"/>
    <col min="1797" max="1797" width="9.6640625" style="520" customWidth="1"/>
    <col min="1798" max="1798" width="12.21875" style="520" customWidth="1"/>
    <col min="1799" max="2048" width="8.88671875" style="520"/>
    <col min="2049" max="2049" width="10.44140625" style="520" customWidth="1"/>
    <col min="2050" max="2050" width="35.21875" style="520" customWidth="1"/>
    <col min="2051" max="2051" width="3.44140625" style="520" customWidth="1"/>
    <col min="2052" max="2052" width="5.6640625" style="520" customWidth="1"/>
    <col min="2053" max="2053" width="9.6640625" style="520" customWidth="1"/>
    <col min="2054" max="2054" width="12.21875" style="520" customWidth="1"/>
    <col min="2055" max="2304" width="8.88671875" style="520"/>
    <col min="2305" max="2305" width="10.44140625" style="520" customWidth="1"/>
    <col min="2306" max="2306" width="35.21875" style="520" customWidth="1"/>
    <col min="2307" max="2307" width="3.44140625" style="520" customWidth="1"/>
    <col min="2308" max="2308" width="5.6640625" style="520" customWidth="1"/>
    <col min="2309" max="2309" width="9.6640625" style="520" customWidth="1"/>
    <col min="2310" max="2310" width="12.21875" style="520" customWidth="1"/>
    <col min="2311" max="2560" width="8.88671875" style="520"/>
    <col min="2561" max="2561" width="10.44140625" style="520" customWidth="1"/>
    <col min="2562" max="2562" width="35.21875" style="520" customWidth="1"/>
    <col min="2563" max="2563" width="3.44140625" style="520" customWidth="1"/>
    <col min="2564" max="2564" width="5.6640625" style="520" customWidth="1"/>
    <col min="2565" max="2565" width="9.6640625" style="520" customWidth="1"/>
    <col min="2566" max="2566" width="12.21875" style="520" customWidth="1"/>
    <col min="2567" max="2816" width="8.88671875" style="520"/>
    <col min="2817" max="2817" width="10.44140625" style="520" customWidth="1"/>
    <col min="2818" max="2818" width="35.21875" style="520" customWidth="1"/>
    <col min="2819" max="2819" width="3.44140625" style="520" customWidth="1"/>
    <col min="2820" max="2820" width="5.6640625" style="520" customWidth="1"/>
    <col min="2821" max="2821" width="9.6640625" style="520" customWidth="1"/>
    <col min="2822" max="2822" width="12.21875" style="520" customWidth="1"/>
    <col min="2823" max="3072" width="8.88671875" style="520"/>
    <col min="3073" max="3073" width="10.44140625" style="520" customWidth="1"/>
    <col min="3074" max="3074" width="35.21875" style="520" customWidth="1"/>
    <col min="3075" max="3075" width="3.44140625" style="520" customWidth="1"/>
    <col min="3076" max="3076" width="5.6640625" style="520" customWidth="1"/>
    <col min="3077" max="3077" width="9.6640625" style="520" customWidth="1"/>
    <col min="3078" max="3078" width="12.21875" style="520" customWidth="1"/>
    <col min="3079" max="3328" width="8.88671875" style="520"/>
    <col min="3329" max="3329" width="10.44140625" style="520" customWidth="1"/>
    <col min="3330" max="3330" width="35.21875" style="520" customWidth="1"/>
    <col min="3331" max="3331" width="3.44140625" style="520" customWidth="1"/>
    <col min="3332" max="3332" width="5.6640625" style="520" customWidth="1"/>
    <col min="3333" max="3333" width="9.6640625" style="520" customWidth="1"/>
    <col min="3334" max="3334" width="12.21875" style="520" customWidth="1"/>
    <col min="3335" max="3584" width="8.88671875" style="520"/>
    <col min="3585" max="3585" width="10.44140625" style="520" customWidth="1"/>
    <col min="3586" max="3586" width="35.21875" style="520" customWidth="1"/>
    <col min="3587" max="3587" width="3.44140625" style="520" customWidth="1"/>
    <col min="3588" max="3588" width="5.6640625" style="520" customWidth="1"/>
    <col min="3589" max="3589" width="9.6640625" style="520" customWidth="1"/>
    <col min="3590" max="3590" width="12.21875" style="520" customWidth="1"/>
    <col min="3591" max="3840" width="8.88671875" style="520"/>
    <col min="3841" max="3841" width="10.44140625" style="520" customWidth="1"/>
    <col min="3842" max="3842" width="35.21875" style="520" customWidth="1"/>
    <col min="3843" max="3843" width="3.44140625" style="520" customWidth="1"/>
    <col min="3844" max="3844" width="5.6640625" style="520" customWidth="1"/>
    <col min="3845" max="3845" width="9.6640625" style="520" customWidth="1"/>
    <col min="3846" max="3846" width="12.21875" style="520" customWidth="1"/>
    <col min="3847" max="4096" width="8.88671875" style="520"/>
    <col min="4097" max="4097" width="10.44140625" style="520" customWidth="1"/>
    <col min="4098" max="4098" width="35.21875" style="520" customWidth="1"/>
    <col min="4099" max="4099" width="3.44140625" style="520" customWidth="1"/>
    <col min="4100" max="4100" width="5.6640625" style="520" customWidth="1"/>
    <col min="4101" max="4101" width="9.6640625" style="520" customWidth="1"/>
    <col min="4102" max="4102" width="12.21875" style="520" customWidth="1"/>
    <col min="4103" max="4352" width="8.88671875" style="520"/>
    <col min="4353" max="4353" width="10.44140625" style="520" customWidth="1"/>
    <col min="4354" max="4354" width="35.21875" style="520" customWidth="1"/>
    <col min="4355" max="4355" width="3.44140625" style="520" customWidth="1"/>
    <col min="4356" max="4356" width="5.6640625" style="520" customWidth="1"/>
    <col min="4357" max="4357" width="9.6640625" style="520" customWidth="1"/>
    <col min="4358" max="4358" width="12.21875" style="520" customWidth="1"/>
    <col min="4359" max="4608" width="8.88671875" style="520"/>
    <col min="4609" max="4609" width="10.44140625" style="520" customWidth="1"/>
    <col min="4610" max="4610" width="35.21875" style="520" customWidth="1"/>
    <col min="4611" max="4611" width="3.44140625" style="520" customWidth="1"/>
    <col min="4612" max="4612" width="5.6640625" style="520" customWidth="1"/>
    <col min="4613" max="4613" width="9.6640625" style="520" customWidth="1"/>
    <col min="4614" max="4614" width="12.21875" style="520" customWidth="1"/>
    <col min="4615" max="4864" width="8.88671875" style="520"/>
    <col min="4865" max="4865" width="10.44140625" style="520" customWidth="1"/>
    <col min="4866" max="4866" width="35.21875" style="520" customWidth="1"/>
    <col min="4867" max="4867" width="3.44140625" style="520" customWidth="1"/>
    <col min="4868" max="4868" width="5.6640625" style="520" customWidth="1"/>
    <col min="4869" max="4869" width="9.6640625" style="520" customWidth="1"/>
    <col min="4870" max="4870" width="12.21875" style="520" customWidth="1"/>
    <col min="4871" max="5120" width="8.88671875" style="520"/>
    <col min="5121" max="5121" width="10.44140625" style="520" customWidth="1"/>
    <col min="5122" max="5122" width="35.21875" style="520" customWidth="1"/>
    <col min="5123" max="5123" width="3.44140625" style="520" customWidth="1"/>
    <col min="5124" max="5124" width="5.6640625" style="520" customWidth="1"/>
    <col min="5125" max="5125" width="9.6640625" style="520" customWidth="1"/>
    <col min="5126" max="5126" width="12.21875" style="520" customWidth="1"/>
    <col min="5127" max="5376" width="8.88671875" style="520"/>
    <col min="5377" max="5377" width="10.44140625" style="520" customWidth="1"/>
    <col min="5378" max="5378" width="35.21875" style="520" customWidth="1"/>
    <col min="5379" max="5379" width="3.44140625" style="520" customWidth="1"/>
    <col min="5380" max="5380" width="5.6640625" style="520" customWidth="1"/>
    <col min="5381" max="5381" width="9.6640625" style="520" customWidth="1"/>
    <col min="5382" max="5382" width="12.21875" style="520" customWidth="1"/>
    <col min="5383" max="5632" width="8.88671875" style="520"/>
    <col min="5633" max="5633" width="10.44140625" style="520" customWidth="1"/>
    <col min="5634" max="5634" width="35.21875" style="520" customWidth="1"/>
    <col min="5635" max="5635" width="3.44140625" style="520" customWidth="1"/>
    <col min="5636" max="5636" width="5.6640625" style="520" customWidth="1"/>
    <col min="5637" max="5637" width="9.6640625" style="520" customWidth="1"/>
    <col min="5638" max="5638" width="12.21875" style="520" customWidth="1"/>
    <col min="5639" max="5888" width="8.88671875" style="520"/>
    <col min="5889" max="5889" width="10.44140625" style="520" customWidth="1"/>
    <col min="5890" max="5890" width="35.21875" style="520" customWidth="1"/>
    <col min="5891" max="5891" width="3.44140625" style="520" customWidth="1"/>
    <col min="5892" max="5892" width="5.6640625" style="520" customWidth="1"/>
    <col min="5893" max="5893" width="9.6640625" style="520" customWidth="1"/>
    <col min="5894" max="5894" width="12.21875" style="520" customWidth="1"/>
    <col min="5895" max="6144" width="8.88671875" style="520"/>
    <col min="6145" max="6145" width="10.44140625" style="520" customWidth="1"/>
    <col min="6146" max="6146" width="35.21875" style="520" customWidth="1"/>
    <col min="6147" max="6147" width="3.44140625" style="520" customWidth="1"/>
    <col min="6148" max="6148" width="5.6640625" style="520" customWidth="1"/>
    <col min="6149" max="6149" width="9.6640625" style="520" customWidth="1"/>
    <col min="6150" max="6150" width="12.21875" style="520" customWidth="1"/>
    <col min="6151" max="6400" width="8.88671875" style="520"/>
    <col min="6401" max="6401" width="10.44140625" style="520" customWidth="1"/>
    <col min="6402" max="6402" width="35.21875" style="520" customWidth="1"/>
    <col min="6403" max="6403" width="3.44140625" style="520" customWidth="1"/>
    <col min="6404" max="6404" width="5.6640625" style="520" customWidth="1"/>
    <col min="6405" max="6405" width="9.6640625" style="520" customWidth="1"/>
    <col min="6406" max="6406" width="12.21875" style="520" customWidth="1"/>
    <col min="6407" max="6656" width="8.88671875" style="520"/>
    <col min="6657" max="6657" width="10.44140625" style="520" customWidth="1"/>
    <col min="6658" max="6658" width="35.21875" style="520" customWidth="1"/>
    <col min="6659" max="6659" width="3.44140625" style="520" customWidth="1"/>
    <col min="6660" max="6660" width="5.6640625" style="520" customWidth="1"/>
    <col min="6661" max="6661" width="9.6640625" style="520" customWidth="1"/>
    <col min="6662" max="6662" width="12.21875" style="520" customWidth="1"/>
    <col min="6663" max="6912" width="8.88671875" style="520"/>
    <col min="6913" max="6913" width="10.44140625" style="520" customWidth="1"/>
    <col min="6914" max="6914" width="35.21875" style="520" customWidth="1"/>
    <col min="6915" max="6915" width="3.44140625" style="520" customWidth="1"/>
    <col min="6916" max="6916" width="5.6640625" style="520" customWidth="1"/>
    <col min="6917" max="6917" width="9.6640625" style="520" customWidth="1"/>
    <col min="6918" max="6918" width="12.21875" style="520" customWidth="1"/>
    <col min="6919" max="7168" width="8.88671875" style="520"/>
    <col min="7169" max="7169" width="10.44140625" style="520" customWidth="1"/>
    <col min="7170" max="7170" width="35.21875" style="520" customWidth="1"/>
    <col min="7171" max="7171" width="3.44140625" style="520" customWidth="1"/>
    <col min="7172" max="7172" width="5.6640625" style="520" customWidth="1"/>
    <col min="7173" max="7173" width="9.6640625" style="520" customWidth="1"/>
    <col min="7174" max="7174" width="12.21875" style="520" customWidth="1"/>
    <col min="7175" max="7424" width="8.88671875" style="520"/>
    <col min="7425" max="7425" width="10.44140625" style="520" customWidth="1"/>
    <col min="7426" max="7426" width="35.21875" style="520" customWidth="1"/>
    <col min="7427" max="7427" width="3.44140625" style="520" customWidth="1"/>
    <col min="7428" max="7428" width="5.6640625" style="520" customWidth="1"/>
    <col min="7429" max="7429" width="9.6640625" style="520" customWidth="1"/>
    <col min="7430" max="7430" width="12.21875" style="520" customWidth="1"/>
    <col min="7431" max="7680" width="8.88671875" style="520"/>
    <col min="7681" max="7681" width="10.44140625" style="520" customWidth="1"/>
    <col min="7682" max="7682" width="35.21875" style="520" customWidth="1"/>
    <col min="7683" max="7683" width="3.44140625" style="520" customWidth="1"/>
    <col min="7684" max="7684" width="5.6640625" style="520" customWidth="1"/>
    <col min="7685" max="7685" width="9.6640625" style="520" customWidth="1"/>
    <col min="7686" max="7686" width="12.21875" style="520" customWidth="1"/>
    <col min="7687" max="7936" width="8.88671875" style="520"/>
    <col min="7937" max="7937" width="10.44140625" style="520" customWidth="1"/>
    <col min="7938" max="7938" width="35.21875" style="520" customWidth="1"/>
    <col min="7939" max="7939" width="3.44140625" style="520" customWidth="1"/>
    <col min="7940" max="7940" width="5.6640625" style="520" customWidth="1"/>
    <col min="7941" max="7941" width="9.6640625" style="520" customWidth="1"/>
    <col min="7942" max="7942" width="12.21875" style="520" customWidth="1"/>
    <col min="7943" max="8192" width="8.88671875" style="520"/>
    <col min="8193" max="8193" width="10.44140625" style="520" customWidth="1"/>
    <col min="8194" max="8194" width="35.21875" style="520" customWidth="1"/>
    <col min="8195" max="8195" width="3.44140625" style="520" customWidth="1"/>
    <col min="8196" max="8196" width="5.6640625" style="520" customWidth="1"/>
    <col min="8197" max="8197" width="9.6640625" style="520" customWidth="1"/>
    <col min="8198" max="8198" width="12.21875" style="520" customWidth="1"/>
    <col min="8199" max="8448" width="8.88671875" style="520"/>
    <col min="8449" max="8449" width="10.44140625" style="520" customWidth="1"/>
    <col min="8450" max="8450" width="35.21875" style="520" customWidth="1"/>
    <col min="8451" max="8451" width="3.44140625" style="520" customWidth="1"/>
    <col min="8452" max="8452" width="5.6640625" style="520" customWidth="1"/>
    <col min="8453" max="8453" width="9.6640625" style="520" customWidth="1"/>
    <col min="8454" max="8454" width="12.21875" style="520" customWidth="1"/>
    <col min="8455" max="8704" width="8.88671875" style="520"/>
    <col min="8705" max="8705" width="10.44140625" style="520" customWidth="1"/>
    <col min="8706" max="8706" width="35.21875" style="520" customWidth="1"/>
    <col min="8707" max="8707" width="3.44140625" style="520" customWidth="1"/>
    <col min="8708" max="8708" width="5.6640625" style="520" customWidth="1"/>
    <col min="8709" max="8709" width="9.6640625" style="520" customWidth="1"/>
    <col min="8710" max="8710" width="12.21875" style="520" customWidth="1"/>
    <col min="8711" max="8960" width="8.88671875" style="520"/>
    <col min="8961" max="8961" width="10.44140625" style="520" customWidth="1"/>
    <col min="8962" max="8962" width="35.21875" style="520" customWidth="1"/>
    <col min="8963" max="8963" width="3.44140625" style="520" customWidth="1"/>
    <col min="8964" max="8964" width="5.6640625" style="520" customWidth="1"/>
    <col min="8965" max="8965" width="9.6640625" style="520" customWidth="1"/>
    <col min="8966" max="8966" width="12.21875" style="520" customWidth="1"/>
    <col min="8967" max="9216" width="8.88671875" style="520"/>
    <col min="9217" max="9217" width="10.44140625" style="520" customWidth="1"/>
    <col min="9218" max="9218" width="35.21875" style="520" customWidth="1"/>
    <col min="9219" max="9219" width="3.44140625" style="520" customWidth="1"/>
    <col min="9220" max="9220" width="5.6640625" style="520" customWidth="1"/>
    <col min="9221" max="9221" width="9.6640625" style="520" customWidth="1"/>
    <col min="9222" max="9222" width="12.21875" style="520" customWidth="1"/>
    <col min="9223" max="9472" width="8.88671875" style="520"/>
    <col min="9473" max="9473" width="10.44140625" style="520" customWidth="1"/>
    <col min="9474" max="9474" width="35.21875" style="520" customWidth="1"/>
    <col min="9475" max="9475" width="3.44140625" style="520" customWidth="1"/>
    <col min="9476" max="9476" width="5.6640625" style="520" customWidth="1"/>
    <col min="9477" max="9477" width="9.6640625" style="520" customWidth="1"/>
    <col min="9478" max="9478" width="12.21875" style="520" customWidth="1"/>
    <col min="9479" max="9728" width="8.88671875" style="520"/>
    <col min="9729" max="9729" width="10.44140625" style="520" customWidth="1"/>
    <col min="9730" max="9730" width="35.21875" style="520" customWidth="1"/>
    <col min="9731" max="9731" width="3.44140625" style="520" customWidth="1"/>
    <col min="9732" max="9732" width="5.6640625" style="520" customWidth="1"/>
    <col min="9733" max="9733" width="9.6640625" style="520" customWidth="1"/>
    <col min="9734" max="9734" width="12.21875" style="520" customWidth="1"/>
    <col min="9735" max="9984" width="8.88671875" style="520"/>
    <col min="9985" max="9985" width="10.44140625" style="520" customWidth="1"/>
    <col min="9986" max="9986" width="35.21875" style="520" customWidth="1"/>
    <col min="9987" max="9987" width="3.44140625" style="520" customWidth="1"/>
    <col min="9988" max="9988" width="5.6640625" style="520" customWidth="1"/>
    <col min="9989" max="9989" width="9.6640625" style="520" customWidth="1"/>
    <col min="9990" max="9990" width="12.21875" style="520" customWidth="1"/>
    <col min="9991" max="10240" width="8.88671875" style="520"/>
    <col min="10241" max="10241" width="10.44140625" style="520" customWidth="1"/>
    <col min="10242" max="10242" width="35.21875" style="520" customWidth="1"/>
    <col min="10243" max="10243" width="3.44140625" style="520" customWidth="1"/>
    <col min="10244" max="10244" width="5.6640625" style="520" customWidth="1"/>
    <col min="10245" max="10245" width="9.6640625" style="520" customWidth="1"/>
    <col min="10246" max="10246" width="12.21875" style="520" customWidth="1"/>
    <col min="10247" max="10496" width="8.88671875" style="520"/>
    <col min="10497" max="10497" width="10.44140625" style="520" customWidth="1"/>
    <col min="10498" max="10498" width="35.21875" style="520" customWidth="1"/>
    <col min="10499" max="10499" width="3.44140625" style="520" customWidth="1"/>
    <col min="10500" max="10500" width="5.6640625" style="520" customWidth="1"/>
    <col min="10501" max="10501" width="9.6640625" style="520" customWidth="1"/>
    <col min="10502" max="10502" width="12.21875" style="520" customWidth="1"/>
    <col min="10503" max="10752" width="8.88671875" style="520"/>
    <col min="10753" max="10753" width="10.44140625" style="520" customWidth="1"/>
    <col min="10754" max="10754" width="35.21875" style="520" customWidth="1"/>
    <col min="10755" max="10755" width="3.44140625" style="520" customWidth="1"/>
    <col min="10756" max="10756" width="5.6640625" style="520" customWidth="1"/>
    <col min="10757" max="10757" width="9.6640625" style="520" customWidth="1"/>
    <col min="10758" max="10758" width="12.21875" style="520" customWidth="1"/>
    <col min="10759" max="11008" width="8.88671875" style="520"/>
    <col min="11009" max="11009" width="10.44140625" style="520" customWidth="1"/>
    <col min="11010" max="11010" width="35.21875" style="520" customWidth="1"/>
    <col min="11011" max="11011" width="3.44140625" style="520" customWidth="1"/>
    <col min="11012" max="11012" width="5.6640625" style="520" customWidth="1"/>
    <col min="11013" max="11013" width="9.6640625" style="520" customWidth="1"/>
    <col min="11014" max="11014" width="12.21875" style="520" customWidth="1"/>
    <col min="11015" max="11264" width="8.88671875" style="520"/>
    <col min="11265" max="11265" width="10.44140625" style="520" customWidth="1"/>
    <col min="11266" max="11266" width="35.21875" style="520" customWidth="1"/>
    <col min="11267" max="11267" width="3.44140625" style="520" customWidth="1"/>
    <col min="11268" max="11268" width="5.6640625" style="520" customWidth="1"/>
    <col min="11269" max="11269" width="9.6640625" style="520" customWidth="1"/>
    <col min="11270" max="11270" width="12.21875" style="520" customWidth="1"/>
    <col min="11271" max="11520" width="8.88671875" style="520"/>
    <col min="11521" max="11521" width="10.44140625" style="520" customWidth="1"/>
    <col min="11522" max="11522" width="35.21875" style="520" customWidth="1"/>
    <col min="11523" max="11523" width="3.44140625" style="520" customWidth="1"/>
    <col min="11524" max="11524" width="5.6640625" style="520" customWidth="1"/>
    <col min="11525" max="11525" width="9.6640625" style="520" customWidth="1"/>
    <col min="11526" max="11526" width="12.21875" style="520" customWidth="1"/>
    <col min="11527" max="11776" width="8.88671875" style="520"/>
    <col min="11777" max="11777" width="10.44140625" style="520" customWidth="1"/>
    <col min="11778" max="11778" width="35.21875" style="520" customWidth="1"/>
    <col min="11779" max="11779" width="3.44140625" style="520" customWidth="1"/>
    <col min="11780" max="11780" width="5.6640625" style="520" customWidth="1"/>
    <col min="11781" max="11781" width="9.6640625" style="520" customWidth="1"/>
    <col min="11782" max="11782" width="12.21875" style="520" customWidth="1"/>
    <col min="11783" max="12032" width="8.88671875" style="520"/>
    <col min="12033" max="12033" width="10.44140625" style="520" customWidth="1"/>
    <col min="12034" max="12034" width="35.21875" style="520" customWidth="1"/>
    <col min="12035" max="12035" width="3.44140625" style="520" customWidth="1"/>
    <col min="12036" max="12036" width="5.6640625" style="520" customWidth="1"/>
    <col min="12037" max="12037" width="9.6640625" style="520" customWidth="1"/>
    <col min="12038" max="12038" width="12.21875" style="520" customWidth="1"/>
    <col min="12039" max="12288" width="8.88671875" style="520"/>
    <col min="12289" max="12289" width="10.44140625" style="520" customWidth="1"/>
    <col min="12290" max="12290" width="35.21875" style="520" customWidth="1"/>
    <col min="12291" max="12291" width="3.44140625" style="520" customWidth="1"/>
    <col min="12292" max="12292" width="5.6640625" style="520" customWidth="1"/>
    <col min="12293" max="12293" width="9.6640625" style="520" customWidth="1"/>
    <col min="12294" max="12294" width="12.21875" style="520" customWidth="1"/>
    <col min="12295" max="12544" width="8.88671875" style="520"/>
    <col min="12545" max="12545" width="10.44140625" style="520" customWidth="1"/>
    <col min="12546" max="12546" width="35.21875" style="520" customWidth="1"/>
    <col min="12547" max="12547" width="3.44140625" style="520" customWidth="1"/>
    <col min="12548" max="12548" width="5.6640625" style="520" customWidth="1"/>
    <col min="12549" max="12549" width="9.6640625" style="520" customWidth="1"/>
    <col min="12550" max="12550" width="12.21875" style="520" customWidth="1"/>
    <col min="12551" max="12800" width="8.88671875" style="520"/>
    <col min="12801" max="12801" width="10.44140625" style="520" customWidth="1"/>
    <col min="12802" max="12802" width="35.21875" style="520" customWidth="1"/>
    <col min="12803" max="12803" width="3.44140625" style="520" customWidth="1"/>
    <col min="12804" max="12804" width="5.6640625" style="520" customWidth="1"/>
    <col min="12805" max="12805" width="9.6640625" style="520" customWidth="1"/>
    <col min="12806" max="12806" width="12.21875" style="520" customWidth="1"/>
    <col min="12807" max="13056" width="8.88671875" style="520"/>
    <col min="13057" max="13057" width="10.44140625" style="520" customWidth="1"/>
    <col min="13058" max="13058" width="35.21875" style="520" customWidth="1"/>
    <col min="13059" max="13059" width="3.44140625" style="520" customWidth="1"/>
    <col min="13060" max="13060" width="5.6640625" style="520" customWidth="1"/>
    <col min="13061" max="13061" width="9.6640625" style="520" customWidth="1"/>
    <col min="13062" max="13062" width="12.21875" style="520" customWidth="1"/>
    <col min="13063" max="13312" width="8.88671875" style="520"/>
    <col min="13313" max="13313" width="10.44140625" style="520" customWidth="1"/>
    <col min="13314" max="13314" width="35.21875" style="520" customWidth="1"/>
    <col min="13315" max="13315" width="3.44140625" style="520" customWidth="1"/>
    <col min="13316" max="13316" width="5.6640625" style="520" customWidth="1"/>
    <col min="13317" max="13317" width="9.6640625" style="520" customWidth="1"/>
    <col min="13318" max="13318" width="12.21875" style="520" customWidth="1"/>
    <col min="13319" max="13568" width="8.88671875" style="520"/>
    <col min="13569" max="13569" width="10.44140625" style="520" customWidth="1"/>
    <col min="13570" max="13570" width="35.21875" style="520" customWidth="1"/>
    <col min="13571" max="13571" width="3.44140625" style="520" customWidth="1"/>
    <col min="13572" max="13572" width="5.6640625" style="520" customWidth="1"/>
    <col min="13573" max="13573" width="9.6640625" style="520" customWidth="1"/>
    <col min="13574" max="13574" width="12.21875" style="520" customWidth="1"/>
    <col min="13575" max="13824" width="8.88671875" style="520"/>
    <col min="13825" max="13825" width="10.44140625" style="520" customWidth="1"/>
    <col min="13826" max="13826" width="35.21875" style="520" customWidth="1"/>
    <col min="13827" max="13827" width="3.44140625" style="520" customWidth="1"/>
    <col min="13828" max="13828" width="5.6640625" style="520" customWidth="1"/>
    <col min="13829" max="13829" width="9.6640625" style="520" customWidth="1"/>
    <col min="13830" max="13830" width="12.21875" style="520" customWidth="1"/>
    <col min="13831" max="14080" width="8.88671875" style="520"/>
    <col min="14081" max="14081" width="10.44140625" style="520" customWidth="1"/>
    <col min="14082" max="14082" width="35.21875" style="520" customWidth="1"/>
    <col min="14083" max="14083" width="3.44140625" style="520" customWidth="1"/>
    <col min="14084" max="14084" width="5.6640625" style="520" customWidth="1"/>
    <col min="14085" max="14085" width="9.6640625" style="520" customWidth="1"/>
    <col min="14086" max="14086" width="12.21875" style="520" customWidth="1"/>
    <col min="14087" max="14336" width="8.88671875" style="520"/>
    <col min="14337" max="14337" width="10.44140625" style="520" customWidth="1"/>
    <col min="14338" max="14338" width="35.21875" style="520" customWidth="1"/>
    <col min="14339" max="14339" width="3.44140625" style="520" customWidth="1"/>
    <col min="14340" max="14340" width="5.6640625" style="520" customWidth="1"/>
    <col min="14341" max="14341" width="9.6640625" style="520" customWidth="1"/>
    <col min="14342" max="14342" width="12.21875" style="520" customWidth="1"/>
    <col min="14343" max="14592" width="8.88671875" style="520"/>
    <col min="14593" max="14593" width="10.44140625" style="520" customWidth="1"/>
    <col min="14594" max="14594" width="35.21875" style="520" customWidth="1"/>
    <col min="14595" max="14595" width="3.44140625" style="520" customWidth="1"/>
    <col min="14596" max="14596" width="5.6640625" style="520" customWidth="1"/>
    <col min="14597" max="14597" width="9.6640625" style="520" customWidth="1"/>
    <col min="14598" max="14598" width="12.21875" style="520" customWidth="1"/>
    <col min="14599" max="14848" width="8.88671875" style="520"/>
    <col min="14849" max="14849" width="10.44140625" style="520" customWidth="1"/>
    <col min="14850" max="14850" width="35.21875" style="520" customWidth="1"/>
    <col min="14851" max="14851" width="3.44140625" style="520" customWidth="1"/>
    <col min="14852" max="14852" width="5.6640625" style="520" customWidth="1"/>
    <col min="14853" max="14853" width="9.6640625" style="520" customWidth="1"/>
    <col min="14854" max="14854" width="12.21875" style="520" customWidth="1"/>
    <col min="14855" max="15104" width="8.88671875" style="520"/>
    <col min="15105" max="15105" width="10.44140625" style="520" customWidth="1"/>
    <col min="15106" max="15106" width="35.21875" style="520" customWidth="1"/>
    <col min="15107" max="15107" width="3.44140625" style="520" customWidth="1"/>
    <col min="15108" max="15108" width="5.6640625" style="520" customWidth="1"/>
    <col min="15109" max="15109" width="9.6640625" style="520" customWidth="1"/>
    <col min="15110" max="15110" width="12.21875" style="520" customWidth="1"/>
    <col min="15111" max="15360" width="8.88671875" style="520"/>
    <col min="15361" max="15361" width="10.44140625" style="520" customWidth="1"/>
    <col min="15362" max="15362" width="35.21875" style="520" customWidth="1"/>
    <col min="15363" max="15363" width="3.44140625" style="520" customWidth="1"/>
    <col min="15364" max="15364" width="5.6640625" style="520" customWidth="1"/>
    <col min="15365" max="15365" width="9.6640625" style="520" customWidth="1"/>
    <col min="15366" max="15366" width="12.21875" style="520" customWidth="1"/>
    <col min="15367" max="15616" width="8.88671875" style="520"/>
    <col min="15617" max="15617" width="10.44140625" style="520" customWidth="1"/>
    <col min="15618" max="15618" width="35.21875" style="520" customWidth="1"/>
    <col min="15619" max="15619" width="3.44140625" style="520" customWidth="1"/>
    <col min="15620" max="15620" width="5.6640625" style="520" customWidth="1"/>
    <col min="15621" max="15621" width="9.6640625" style="520" customWidth="1"/>
    <col min="15622" max="15622" width="12.21875" style="520" customWidth="1"/>
    <col min="15623" max="15872" width="8.88671875" style="520"/>
    <col min="15873" max="15873" width="10.44140625" style="520" customWidth="1"/>
    <col min="15874" max="15874" width="35.21875" style="520" customWidth="1"/>
    <col min="15875" max="15875" width="3.44140625" style="520" customWidth="1"/>
    <col min="15876" max="15876" width="5.6640625" style="520" customWidth="1"/>
    <col min="15877" max="15877" width="9.6640625" style="520" customWidth="1"/>
    <col min="15878" max="15878" width="12.21875" style="520" customWidth="1"/>
    <col min="15879" max="16128" width="8.88671875" style="520"/>
    <col min="16129" max="16129" width="10.44140625" style="520" customWidth="1"/>
    <col min="16130" max="16130" width="35.21875" style="520" customWidth="1"/>
    <col min="16131" max="16131" width="3.44140625" style="520" customWidth="1"/>
    <col min="16132" max="16132" width="5.6640625" style="520" customWidth="1"/>
    <col min="16133" max="16133" width="9.6640625" style="520" customWidth="1"/>
    <col min="16134" max="16134" width="12.21875" style="520" customWidth="1"/>
    <col min="16135" max="16384" width="8.88671875" style="520"/>
  </cols>
  <sheetData>
    <row r="1" spans="1:9" s="519" customFormat="1" ht="34.5" customHeight="1">
      <c r="A1" s="513" t="s">
        <v>1065</v>
      </c>
      <c r="B1" s="514">
        <f>F24+F39</f>
        <v>0</v>
      </c>
      <c r="C1" s="515"/>
      <c r="D1" s="515"/>
      <c r="E1" s="516"/>
      <c r="F1" s="516"/>
      <c r="G1" s="517"/>
      <c r="H1" s="518"/>
      <c r="I1" s="518"/>
    </row>
    <row r="2" spans="1:9" s="519" customFormat="1" ht="11.25" customHeight="1">
      <c r="A2" s="517"/>
      <c r="B2" s="517"/>
      <c r="C2" s="515"/>
      <c r="D2" s="515"/>
      <c r="E2" s="516"/>
      <c r="F2" s="516"/>
      <c r="G2" s="517"/>
      <c r="H2" s="518"/>
      <c r="I2" s="518"/>
    </row>
    <row r="3" spans="1:9" ht="27" customHeight="1">
      <c r="A3" s="513" t="s">
        <v>1066</v>
      </c>
      <c r="B3" s="1101" t="s">
        <v>1067</v>
      </c>
      <c r="C3" s="1101"/>
      <c r="D3" s="1101"/>
      <c r="E3" s="1101"/>
      <c r="F3" s="1101"/>
      <c r="G3" s="1101"/>
    </row>
    <row r="4" spans="1:9" ht="12" customHeight="1">
      <c r="A4" s="521"/>
      <c r="B4" s="522"/>
      <c r="C4" s="522"/>
      <c r="D4" s="522"/>
      <c r="E4" s="522"/>
      <c r="F4" s="522"/>
      <c r="G4" s="523"/>
    </row>
    <row r="5" spans="1:9" ht="28.5">
      <c r="A5" s="524" t="s">
        <v>1068</v>
      </c>
      <c r="B5" s="524" t="s">
        <v>1069</v>
      </c>
      <c r="C5" s="524" t="s">
        <v>1070</v>
      </c>
      <c r="D5" s="525" t="s">
        <v>639</v>
      </c>
      <c r="E5" s="526" t="s">
        <v>1071</v>
      </c>
      <c r="F5" s="526" t="s">
        <v>1072</v>
      </c>
      <c r="G5" s="523"/>
    </row>
    <row r="6" spans="1:9" ht="14.25">
      <c r="A6" s="527"/>
      <c r="B6" s="528"/>
      <c r="C6" s="527"/>
      <c r="D6" s="529"/>
      <c r="E6" s="530"/>
      <c r="F6" s="530"/>
      <c r="G6" s="523"/>
    </row>
    <row r="7" spans="1:9" ht="12.75">
      <c r="A7" s="531"/>
      <c r="B7" s="532" t="s">
        <v>1073</v>
      </c>
      <c r="C7" s="533"/>
      <c r="D7" s="533"/>
      <c r="E7" s="534"/>
      <c r="F7" s="534"/>
      <c r="G7" s="523"/>
    </row>
    <row r="8" spans="1:9" ht="27" customHeight="1">
      <c r="A8" s="535" t="s">
        <v>1074</v>
      </c>
      <c r="B8" s="536" t="s">
        <v>1075</v>
      </c>
      <c r="C8" s="537" t="s">
        <v>101</v>
      </c>
      <c r="D8" s="538">
        <v>1</v>
      </c>
      <c r="E8" s="1002"/>
      <c r="F8" s="539">
        <f t="shared" ref="F8:F23" si="0">D8*E8</f>
        <v>0</v>
      </c>
      <c r="G8" s="523"/>
    </row>
    <row r="9" spans="1:9" ht="12.75">
      <c r="A9" s="540">
        <v>2</v>
      </c>
      <c r="B9" s="541" t="s">
        <v>1076</v>
      </c>
      <c r="C9" s="537" t="s">
        <v>101</v>
      </c>
      <c r="D9" s="538">
        <v>1</v>
      </c>
      <c r="E9" s="1002"/>
      <c r="F9" s="539">
        <f>D9*E9</f>
        <v>0</v>
      </c>
      <c r="G9" s="523"/>
    </row>
    <row r="10" spans="1:9" ht="12.75">
      <c r="A10" s="535" t="s">
        <v>1077</v>
      </c>
      <c r="B10" s="542" t="s">
        <v>1078</v>
      </c>
      <c r="C10" s="537" t="s">
        <v>101</v>
      </c>
      <c r="D10" s="538">
        <v>1</v>
      </c>
      <c r="E10" s="1002"/>
      <c r="F10" s="539">
        <f>D10*E10</f>
        <v>0</v>
      </c>
      <c r="G10" s="523"/>
    </row>
    <row r="11" spans="1:9" ht="12.75">
      <c r="A11" s="535" t="s">
        <v>1079</v>
      </c>
      <c r="B11" s="543" t="s">
        <v>1080</v>
      </c>
      <c r="C11" s="537" t="s">
        <v>101</v>
      </c>
      <c r="D11" s="538">
        <v>1</v>
      </c>
      <c r="E11" s="1002"/>
      <c r="F11" s="539">
        <f t="shared" si="0"/>
        <v>0</v>
      </c>
      <c r="G11" s="523"/>
    </row>
    <row r="12" spans="1:9" ht="12.75">
      <c r="A12" s="535" t="s">
        <v>1081</v>
      </c>
      <c r="B12" s="543" t="s">
        <v>1082</v>
      </c>
      <c r="C12" s="537" t="s">
        <v>101</v>
      </c>
      <c r="D12" s="538">
        <v>1</v>
      </c>
      <c r="E12" s="1002"/>
      <c r="F12" s="539">
        <f t="shared" si="0"/>
        <v>0</v>
      </c>
      <c r="G12" s="523"/>
    </row>
    <row r="13" spans="1:9" ht="12.75">
      <c r="A13" s="540">
        <v>6</v>
      </c>
      <c r="B13" s="541" t="s">
        <v>1083</v>
      </c>
      <c r="C13" s="537" t="s">
        <v>101</v>
      </c>
      <c r="D13" s="538">
        <v>2</v>
      </c>
      <c r="E13" s="1002"/>
      <c r="F13" s="539">
        <f>D13*E13</f>
        <v>0</v>
      </c>
      <c r="G13" s="523"/>
    </row>
    <row r="14" spans="1:9" ht="12.75">
      <c r="A14" s="544">
        <v>7</v>
      </c>
      <c r="B14" s="545" t="s">
        <v>1084</v>
      </c>
      <c r="C14" s="537" t="s">
        <v>101</v>
      </c>
      <c r="D14" s="546">
        <v>2</v>
      </c>
      <c r="E14" s="1003"/>
      <c r="F14" s="539">
        <f t="shared" si="0"/>
        <v>0</v>
      </c>
      <c r="G14" s="523"/>
    </row>
    <row r="15" spans="1:9" ht="12.75">
      <c r="A15" s="544">
        <v>8</v>
      </c>
      <c r="B15" s="547" t="s">
        <v>1085</v>
      </c>
      <c r="C15" s="537" t="s">
        <v>101</v>
      </c>
      <c r="D15" s="546">
        <v>2</v>
      </c>
      <c r="E15" s="1003"/>
      <c r="F15" s="539">
        <f t="shared" si="0"/>
        <v>0</v>
      </c>
      <c r="G15" s="523"/>
    </row>
    <row r="16" spans="1:9" ht="12.75">
      <c r="A16" s="548">
        <v>9</v>
      </c>
      <c r="B16" s="542" t="s">
        <v>1086</v>
      </c>
      <c r="C16" s="537" t="s">
        <v>101</v>
      </c>
      <c r="D16" s="546">
        <v>2</v>
      </c>
      <c r="E16" s="1004"/>
      <c r="F16" s="539">
        <f t="shared" si="0"/>
        <v>0</v>
      </c>
      <c r="G16" s="523"/>
    </row>
    <row r="17" spans="1:7" ht="15" customHeight="1">
      <c r="A17" s="548">
        <v>10</v>
      </c>
      <c r="B17" s="542" t="s">
        <v>1087</v>
      </c>
      <c r="C17" s="537" t="s">
        <v>101</v>
      </c>
      <c r="D17" s="546">
        <v>1</v>
      </c>
      <c r="E17" s="1004"/>
      <c r="F17" s="539">
        <f t="shared" si="0"/>
        <v>0</v>
      </c>
      <c r="G17" s="523"/>
    </row>
    <row r="18" spans="1:7" ht="15" customHeight="1">
      <c r="A18" s="548">
        <v>11</v>
      </c>
      <c r="B18" s="542" t="s">
        <v>1088</v>
      </c>
      <c r="C18" s="537" t="s">
        <v>101</v>
      </c>
      <c r="D18" s="546">
        <v>1</v>
      </c>
      <c r="E18" s="1004"/>
      <c r="F18" s="539">
        <f t="shared" si="0"/>
        <v>0</v>
      </c>
      <c r="G18" s="523"/>
    </row>
    <row r="19" spans="1:7" ht="15" customHeight="1">
      <c r="A19" s="544">
        <v>12</v>
      </c>
      <c r="B19" s="549" t="s">
        <v>1089</v>
      </c>
      <c r="C19" s="537" t="s">
        <v>101</v>
      </c>
      <c r="D19" s="546">
        <v>1</v>
      </c>
      <c r="E19" s="1003"/>
      <c r="F19" s="539">
        <f t="shared" si="0"/>
        <v>0</v>
      </c>
      <c r="G19" s="523"/>
    </row>
    <row r="20" spans="1:7" ht="15" customHeight="1">
      <c r="A20" s="540">
        <v>13</v>
      </c>
      <c r="B20" s="549" t="s">
        <v>1090</v>
      </c>
      <c r="C20" s="537" t="s">
        <v>101</v>
      </c>
      <c r="D20" s="546">
        <v>1</v>
      </c>
      <c r="E20" s="1003"/>
      <c r="F20" s="539">
        <f t="shared" si="0"/>
        <v>0</v>
      </c>
      <c r="G20" s="523"/>
    </row>
    <row r="21" spans="1:7" ht="15" customHeight="1">
      <c r="A21" s="540">
        <v>14</v>
      </c>
      <c r="B21" s="549" t="s">
        <v>1091</v>
      </c>
      <c r="C21" s="537" t="s">
        <v>318</v>
      </c>
      <c r="D21" s="546">
        <v>1</v>
      </c>
      <c r="E21" s="1003"/>
      <c r="F21" s="539">
        <f t="shared" si="0"/>
        <v>0</v>
      </c>
      <c r="G21" s="523"/>
    </row>
    <row r="22" spans="1:7" ht="15" customHeight="1">
      <c r="A22" s="540">
        <v>15</v>
      </c>
      <c r="B22" s="549" t="s">
        <v>1092</v>
      </c>
      <c r="C22" s="537" t="s">
        <v>165</v>
      </c>
      <c r="D22" s="546">
        <v>40</v>
      </c>
      <c r="E22" s="1003"/>
      <c r="F22" s="539">
        <f t="shared" si="0"/>
        <v>0</v>
      </c>
      <c r="G22" s="523"/>
    </row>
    <row r="23" spans="1:7" ht="15" customHeight="1">
      <c r="A23" s="540">
        <v>16</v>
      </c>
      <c r="B23" s="549" t="s">
        <v>1093</v>
      </c>
      <c r="C23" s="537" t="s">
        <v>165</v>
      </c>
      <c r="D23" s="546">
        <v>8</v>
      </c>
      <c r="E23" s="1003"/>
      <c r="F23" s="539">
        <f t="shared" si="0"/>
        <v>0</v>
      </c>
      <c r="G23" s="523"/>
    </row>
    <row r="24" spans="1:7" ht="15" customHeight="1">
      <c r="A24" s="540"/>
      <c r="B24" s="549"/>
      <c r="C24" s="537"/>
      <c r="D24" s="546"/>
      <c r="E24" s="1003"/>
      <c r="F24" s="550">
        <f>SUM(F8:F23)</f>
        <v>0</v>
      </c>
      <c r="G24" s="523"/>
    </row>
    <row r="25" spans="1:7" ht="15" customHeight="1">
      <c r="A25" s="544"/>
      <c r="B25" s="551" t="s">
        <v>1094</v>
      </c>
      <c r="C25" s="537"/>
      <c r="D25" s="546"/>
      <c r="E25" s="1003"/>
      <c r="F25" s="539"/>
      <c r="G25" s="523"/>
    </row>
    <row r="26" spans="1:7" ht="15" customHeight="1">
      <c r="A26" s="544">
        <v>18</v>
      </c>
      <c r="B26" s="542" t="s">
        <v>1095</v>
      </c>
      <c r="C26" s="537" t="s">
        <v>101</v>
      </c>
      <c r="D26" s="548">
        <v>2</v>
      </c>
      <c r="E26" s="1004"/>
      <c r="F26" s="539">
        <f>D26*E26</f>
        <v>0</v>
      </c>
      <c r="G26" s="523"/>
    </row>
    <row r="27" spans="1:7" ht="12.75">
      <c r="A27" s="535" t="s">
        <v>1096</v>
      </c>
      <c r="B27" s="542" t="s">
        <v>1097</v>
      </c>
      <c r="C27" s="537" t="s">
        <v>101</v>
      </c>
      <c r="D27" s="548">
        <v>2</v>
      </c>
      <c r="E27" s="1004"/>
      <c r="F27" s="539">
        <f>D27*E27</f>
        <v>0</v>
      </c>
      <c r="G27" s="523"/>
    </row>
    <row r="28" spans="1:7" ht="12.75">
      <c r="A28" s="535" t="s">
        <v>1098</v>
      </c>
      <c r="B28" s="542" t="s">
        <v>1099</v>
      </c>
      <c r="C28" s="537" t="s">
        <v>101</v>
      </c>
      <c r="D28" s="548">
        <v>2</v>
      </c>
      <c r="E28" s="1004"/>
      <c r="F28" s="539">
        <f>D28*E28</f>
        <v>0</v>
      </c>
      <c r="G28" s="523"/>
    </row>
    <row r="29" spans="1:7" ht="12.75">
      <c r="A29" s="540">
        <v>21</v>
      </c>
      <c r="B29" s="542" t="s">
        <v>1100</v>
      </c>
      <c r="C29" s="537" t="s">
        <v>101</v>
      </c>
      <c r="D29" s="548">
        <v>2</v>
      </c>
      <c r="E29" s="1004"/>
      <c r="F29" s="539">
        <f>D29*E29</f>
        <v>0</v>
      </c>
      <c r="G29" s="523"/>
    </row>
    <row r="30" spans="1:7" ht="12.75">
      <c r="A30" s="544">
        <v>22</v>
      </c>
      <c r="B30" s="542" t="s">
        <v>1101</v>
      </c>
      <c r="C30" s="537" t="s">
        <v>101</v>
      </c>
      <c r="D30" s="548">
        <v>1</v>
      </c>
      <c r="E30" s="1004"/>
      <c r="F30" s="539">
        <f t="shared" ref="F30:F38" si="1">D30*E30</f>
        <v>0</v>
      </c>
      <c r="G30" s="523"/>
    </row>
    <row r="31" spans="1:7" ht="12.75">
      <c r="A31" s="544">
        <v>23</v>
      </c>
      <c r="B31" s="542" t="s">
        <v>1102</v>
      </c>
      <c r="C31" s="537" t="s">
        <v>101</v>
      </c>
      <c r="D31" s="548">
        <v>1</v>
      </c>
      <c r="E31" s="1004"/>
      <c r="F31" s="539">
        <f t="shared" si="1"/>
        <v>0</v>
      </c>
      <c r="G31" s="523"/>
    </row>
    <row r="32" spans="1:7" ht="12.75">
      <c r="A32" s="544">
        <v>24</v>
      </c>
      <c r="B32" s="542" t="s">
        <v>1103</v>
      </c>
      <c r="C32" s="537" t="s">
        <v>101</v>
      </c>
      <c r="D32" s="548">
        <v>1</v>
      </c>
      <c r="E32" s="1004"/>
      <c r="F32" s="539">
        <f t="shared" si="1"/>
        <v>0</v>
      </c>
      <c r="G32" s="523"/>
    </row>
    <row r="33" spans="1:7" ht="12.75">
      <c r="A33" s="548">
        <v>25</v>
      </c>
      <c r="B33" s="542" t="s">
        <v>1104</v>
      </c>
      <c r="C33" s="537" t="s">
        <v>101</v>
      </c>
      <c r="D33" s="548">
        <v>1</v>
      </c>
      <c r="E33" s="1004"/>
      <c r="F33" s="539">
        <f>D33*E33</f>
        <v>0</v>
      </c>
      <c r="G33" s="523"/>
    </row>
    <row r="34" spans="1:7" ht="15" customHeight="1">
      <c r="A34" s="548">
        <v>26</v>
      </c>
      <c r="B34" s="542" t="s">
        <v>1105</v>
      </c>
      <c r="C34" s="537" t="s">
        <v>101</v>
      </c>
      <c r="D34" s="546">
        <v>2</v>
      </c>
      <c r="E34" s="1003"/>
      <c r="F34" s="539">
        <f t="shared" si="1"/>
        <v>0</v>
      </c>
      <c r="G34" s="523"/>
    </row>
    <row r="35" spans="1:7" ht="15" customHeight="1">
      <c r="A35" s="548">
        <v>28</v>
      </c>
      <c r="B35" s="542" t="s">
        <v>1106</v>
      </c>
      <c r="C35" s="537" t="s">
        <v>101</v>
      </c>
      <c r="D35" s="546">
        <v>1</v>
      </c>
      <c r="E35" s="1004"/>
      <c r="F35" s="539">
        <f t="shared" si="1"/>
        <v>0</v>
      </c>
      <c r="G35" s="523"/>
    </row>
    <row r="36" spans="1:7" ht="15" customHeight="1">
      <c r="A36" s="548">
        <v>29</v>
      </c>
      <c r="B36" s="542" t="s">
        <v>1107</v>
      </c>
      <c r="C36" s="537" t="s">
        <v>101</v>
      </c>
      <c r="D36" s="546">
        <v>1</v>
      </c>
      <c r="E36" s="1004"/>
      <c r="F36" s="539">
        <f t="shared" si="1"/>
        <v>0</v>
      </c>
      <c r="G36" s="523"/>
    </row>
    <row r="37" spans="1:7" ht="15" customHeight="1">
      <c r="A37" s="544">
        <v>30</v>
      </c>
      <c r="B37" s="549" t="s">
        <v>1108</v>
      </c>
      <c r="C37" s="537" t="s">
        <v>101</v>
      </c>
      <c r="D37" s="546">
        <v>1</v>
      </c>
      <c r="E37" s="1003"/>
      <c r="F37" s="539">
        <f t="shared" si="1"/>
        <v>0</v>
      </c>
      <c r="G37" s="523"/>
    </row>
    <row r="38" spans="1:7" ht="27.75" customHeight="1">
      <c r="A38" s="540">
        <v>31</v>
      </c>
      <c r="B38" s="541" t="s">
        <v>1109</v>
      </c>
      <c r="C38" s="537" t="s">
        <v>318</v>
      </c>
      <c r="D38" s="546">
        <v>1</v>
      </c>
      <c r="E38" s="1003"/>
      <c r="F38" s="539">
        <f t="shared" si="1"/>
        <v>0</v>
      </c>
      <c r="G38" s="523"/>
    </row>
    <row r="39" spans="1:7" ht="15" customHeight="1">
      <c r="A39" s="552"/>
      <c r="B39" s="553"/>
      <c r="C39" s="554"/>
      <c r="D39" s="555"/>
      <c r="E39" s="556"/>
      <c r="F39" s="557">
        <f>SUM(F26:F38)</f>
        <v>0</v>
      </c>
      <c r="G39" s="523"/>
    </row>
    <row r="40" spans="1:7">
      <c r="C40" s="568"/>
      <c r="D40" s="566"/>
    </row>
  </sheetData>
  <sheetProtection algorithmName="SHA-512" hashValue="Fv6qU3h3+ecFikD+E6jsLF/HPVSWyIMSwWqC6k5uBhLjxqlT0N2QnWwRbXOsxtGNcOIh9ungV2VLpz57P8ZYUQ==" saltValue="PcMEei7YZehDkstgDrOy8g==" spinCount="100000" sheet="1" objects="1" scenarios="1"/>
  <mergeCells count="1">
    <mergeCell ref="B3:G3"/>
  </mergeCells>
  <pageMargins left="0.78740157480314965" right="0.35433070866141736" top="0.51181102362204722" bottom="0.78740157480314965" header="0" footer="0"/>
  <pageSetup paperSize="9" scale="90" orientation="portrait" r:id="rId1"/>
  <headerFooter alignWithMargins="0">
    <oddFooter>&amp;L&amp;F&amp;Rstran &amp;P/&amp;N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H1057"/>
  <sheetViews>
    <sheetView topLeftCell="A134" zoomScale="160" zoomScaleNormal="160" zoomScalePageLayoutView="145" workbookViewId="0">
      <selection activeCell="H140" sqref="H140"/>
    </sheetView>
  </sheetViews>
  <sheetFormatPr defaultRowHeight="18"/>
  <cols>
    <col min="1" max="1" width="4.109375" bestFit="1" customWidth="1"/>
    <col min="2" max="2" width="47.44140625" customWidth="1"/>
    <col min="3" max="3" width="3.77734375" customWidth="1"/>
    <col min="4" max="4" width="5.6640625" bestFit="1" customWidth="1"/>
    <col min="5" max="5" width="7.6640625" style="985" bestFit="1" customWidth="1"/>
    <col min="6" max="6" width="8.109375" customWidth="1"/>
    <col min="7" max="8" width="10.33203125" bestFit="1" customWidth="1"/>
  </cols>
  <sheetData>
    <row r="1" spans="1:7" ht="14.1" customHeight="1">
      <c r="A1" s="11" t="s">
        <v>0</v>
      </c>
      <c r="B1" s="11" t="s">
        <v>1</v>
      </c>
      <c r="C1" s="11" t="s">
        <v>2</v>
      </c>
      <c r="D1" s="11" t="s">
        <v>3</v>
      </c>
      <c r="E1" s="971" t="s">
        <v>4</v>
      </c>
      <c r="F1" s="11" t="s">
        <v>5</v>
      </c>
    </row>
    <row r="2" spans="1:7" ht="8.4499999999999993" customHeight="1" thickBot="1">
      <c r="A2" s="2"/>
      <c r="B2" s="1"/>
      <c r="C2" s="2"/>
      <c r="D2" s="36"/>
      <c r="E2" s="972"/>
      <c r="F2" s="1"/>
    </row>
    <row r="3" spans="1:7" ht="17.100000000000001" customHeight="1" thickBot="1">
      <c r="A3" s="44" t="s">
        <v>7</v>
      </c>
      <c r="B3" s="45" t="s">
        <v>8</v>
      </c>
      <c r="C3" s="46"/>
      <c r="D3" s="47"/>
      <c r="E3" s="973"/>
      <c r="F3" s="48"/>
    </row>
    <row r="4" spans="1:7" ht="8.4499999999999993" customHeight="1">
      <c r="A4" s="7"/>
      <c r="B4" s="6"/>
      <c r="C4" s="7"/>
      <c r="D4" s="37"/>
      <c r="E4" s="974"/>
      <c r="F4" s="9"/>
    </row>
    <row r="5" spans="1:7" ht="14.1" customHeight="1">
      <c r="A5" s="49" t="s">
        <v>9</v>
      </c>
      <c r="B5" s="50" t="s">
        <v>10</v>
      </c>
      <c r="C5" s="51"/>
      <c r="D5" s="52"/>
      <c r="E5" s="975"/>
      <c r="F5" s="53"/>
    </row>
    <row r="6" spans="1:7" ht="14.1" customHeight="1">
      <c r="A6" s="13" t="s">
        <v>217</v>
      </c>
      <c r="B6" s="28" t="s">
        <v>110</v>
      </c>
      <c r="C6" s="29" t="s">
        <v>101</v>
      </c>
      <c r="D6" s="39">
        <v>1</v>
      </c>
      <c r="E6" s="976"/>
      <c r="F6" s="12">
        <f>E6*D6</f>
        <v>0</v>
      </c>
    </row>
    <row r="7" spans="1:7" ht="14.1" customHeight="1">
      <c r="A7" s="13" t="s">
        <v>218</v>
      </c>
      <c r="B7" s="28" t="s">
        <v>111</v>
      </c>
      <c r="C7" s="29" t="s">
        <v>101</v>
      </c>
      <c r="D7" s="39">
        <v>11</v>
      </c>
      <c r="E7" s="976"/>
      <c r="F7" s="12">
        <f>E7*D7</f>
        <v>0</v>
      </c>
    </row>
    <row r="8" spans="1:7" ht="14.1" customHeight="1">
      <c r="A8" s="49" t="s">
        <v>11</v>
      </c>
      <c r="B8" s="50" t="s">
        <v>12</v>
      </c>
      <c r="C8" s="51"/>
      <c r="D8" s="52"/>
      <c r="E8" s="975"/>
      <c r="F8" s="53"/>
    </row>
    <row r="9" spans="1:7" ht="38.25">
      <c r="A9" s="14"/>
      <c r="B9" s="35" t="s">
        <v>88</v>
      </c>
      <c r="C9" s="3"/>
      <c r="D9" s="38"/>
      <c r="E9" s="977"/>
      <c r="F9" s="8"/>
    </row>
    <row r="10" spans="1:7" ht="14.1" customHeight="1">
      <c r="A10" s="14" t="s">
        <v>73</v>
      </c>
      <c r="B10" s="16" t="s">
        <v>74</v>
      </c>
      <c r="C10" s="3"/>
      <c r="D10" s="38"/>
      <c r="E10" s="977"/>
      <c r="F10" s="8"/>
    </row>
    <row r="11" spans="1:7" ht="14.1" customHeight="1">
      <c r="A11" s="13" t="s">
        <v>221</v>
      </c>
      <c r="B11" s="28" t="s">
        <v>112</v>
      </c>
      <c r="C11" s="29" t="s">
        <v>99</v>
      </c>
      <c r="D11" s="39">
        <v>3.7</v>
      </c>
      <c r="E11" s="976"/>
      <c r="F11" s="12">
        <f>E11*D11</f>
        <v>0</v>
      </c>
    </row>
    <row r="12" spans="1:7" ht="14.1" customHeight="1">
      <c r="A12" s="14" t="s">
        <v>68</v>
      </c>
      <c r="B12" s="16" t="s">
        <v>69</v>
      </c>
      <c r="C12" s="3"/>
      <c r="D12" s="38"/>
      <c r="E12" s="977"/>
      <c r="F12" s="8"/>
    </row>
    <row r="13" spans="1:7" s="60" customFormat="1" ht="14.1" customHeight="1">
      <c r="A13" s="13" t="s">
        <v>222</v>
      </c>
      <c r="B13" s="28" t="s">
        <v>350</v>
      </c>
      <c r="C13" s="29" t="s">
        <v>101</v>
      </c>
      <c r="D13" s="39">
        <v>1</v>
      </c>
      <c r="E13" s="976"/>
      <c r="F13" s="12">
        <f>D13*E13</f>
        <v>0</v>
      </c>
      <c r="G13"/>
    </row>
    <row r="14" spans="1:7" s="60" customFormat="1" ht="25.5">
      <c r="A14" s="13" t="s">
        <v>223</v>
      </c>
      <c r="B14" s="28" t="s">
        <v>103</v>
      </c>
      <c r="C14" s="29" t="s">
        <v>101</v>
      </c>
      <c r="D14" s="39">
        <v>9</v>
      </c>
      <c r="E14" s="976"/>
      <c r="F14" s="12">
        <f>D14*E14</f>
        <v>0</v>
      </c>
      <c r="G14"/>
    </row>
    <row r="15" spans="1:7" ht="14.1" customHeight="1">
      <c r="A15" s="14" t="s">
        <v>70</v>
      </c>
      <c r="B15" s="16" t="s">
        <v>67</v>
      </c>
      <c r="C15" s="3"/>
      <c r="D15" s="38"/>
      <c r="E15" s="977"/>
      <c r="F15" s="8"/>
    </row>
    <row r="16" spans="1:7" s="969" customFormat="1" ht="14.1" customHeight="1">
      <c r="A16" s="13" t="s">
        <v>230</v>
      </c>
      <c r="B16" s="28" t="s">
        <v>117</v>
      </c>
      <c r="C16" s="29" t="s">
        <v>99</v>
      </c>
      <c r="D16" s="39">
        <v>890.54200000000003</v>
      </c>
      <c r="E16" s="976"/>
      <c r="F16" s="12">
        <f t="shared" ref="F16:F21" si="0">E16*D16</f>
        <v>0</v>
      </c>
    </row>
    <row r="17" spans="1:7" ht="14.1" customHeight="1">
      <c r="A17" s="13" t="s">
        <v>231</v>
      </c>
      <c r="B17" s="28" t="s">
        <v>118</v>
      </c>
      <c r="C17" s="29" t="s">
        <v>99</v>
      </c>
      <c r="D17" s="39">
        <v>18.2</v>
      </c>
      <c r="E17" s="976"/>
      <c r="F17" s="12">
        <f t="shared" si="0"/>
        <v>0</v>
      </c>
    </row>
    <row r="18" spans="1:7" ht="14.1" customHeight="1">
      <c r="A18" s="13" t="s">
        <v>232</v>
      </c>
      <c r="B18" s="28" t="s">
        <v>119</v>
      </c>
      <c r="C18" s="29" t="s">
        <v>120</v>
      </c>
      <c r="D18" s="39">
        <v>5.45</v>
      </c>
      <c r="E18" s="976"/>
      <c r="F18" s="12">
        <f t="shared" si="0"/>
        <v>0</v>
      </c>
    </row>
    <row r="19" spans="1:7" ht="14.1" customHeight="1">
      <c r="A19" s="13" t="s">
        <v>233</v>
      </c>
      <c r="B19" s="28" t="s">
        <v>121</v>
      </c>
      <c r="C19" s="29" t="s">
        <v>120</v>
      </c>
      <c r="D19" s="39">
        <v>2.0099999999999998</v>
      </c>
      <c r="E19" s="976"/>
      <c r="F19" s="12">
        <f t="shared" ref="F19" si="1">E19*D19</f>
        <v>0</v>
      </c>
    </row>
    <row r="20" spans="1:7" ht="14.1" customHeight="1">
      <c r="A20" s="13" t="s">
        <v>234</v>
      </c>
      <c r="B20" s="28" t="s">
        <v>122</v>
      </c>
      <c r="C20" s="29" t="s">
        <v>120</v>
      </c>
      <c r="D20" s="39">
        <v>10.53</v>
      </c>
      <c r="E20" s="976"/>
      <c r="F20" s="12">
        <f t="shared" si="0"/>
        <v>0</v>
      </c>
    </row>
    <row r="21" spans="1:7" ht="25.5">
      <c r="A21" s="13" t="s">
        <v>235</v>
      </c>
      <c r="B21" s="28" t="s">
        <v>123</v>
      </c>
      <c r="C21" s="29" t="s">
        <v>120</v>
      </c>
      <c r="D21" s="39">
        <v>6.35</v>
      </c>
      <c r="E21" s="976"/>
      <c r="F21" s="12">
        <f t="shared" si="0"/>
        <v>0</v>
      </c>
    </row>
    <row r="22" spans="1:7" ht="25.5">
      <c r="A22" s="13" t="s">
        <v>236</v>
      </c>
      <c r="B22" s="28" t="s">
        <v>171</v>
      </c>
      <c r="C22" s="29" t="s">
        <v>120</v>
      </c>
      <c r="D22" s="39">
        <v>14.34</v>
      </c>
      <c r="E22" s="976"/>
      <c r="F22" s="12">
        <f t="shared" ref="F22" si="2">E22*D22</f>
        <v>0</v>
      </c>
    </row>
    <row r="23" spans="1:7" s="60" customFormat="1" ht="25.5">
      <c r="A23" s="13" t="s">
        <v>237</v>
      </c>
      <c r="B23" s="28" t="s">
        <v>269</v>
      </c>
      <c r="C23" s="29" t="s">
        <v>99</v>
      </c>
      <c r="D23" s="39">
        <v>21.75</v>
      </c>
      <c r="E23" s="976"/>
      <c r="F23" s="12">
        <f t="shared" ref="F23" si="3">E23*D23</f>
        <v>0</v>
      </c>
      <c r="G23"/>
    </row>
    <row r="24" spans="1:7" s="60" customFormat="1" ht="25.5">
      <c r="A24" s="13" t="s">
        <v>238</v>
      </c>
      <c r="B24" s="28" t="s">
        <v>98</v>
      </c>
      <c r="C24" s="29" t="s">
        <v>99</v>
      </c>
      <c r="D24" s="39">
        <v>4.3899999999999997</v>
      </c>
      <c r="E24" s="976"/>
      <c r="F24" s="12">
        <f>D24*E24</f>
        <v>0</v>
      </c>
      <c r="G24"/>
    </row>
    <row r="25" spans="1:7" s="60" customFormat="1" ht="14.1" customHeight="1">
      <c r="A25" s="13" t="s">
        <v>239</v>
      </c>
      <c r="B25" s="28" t="s">
        <v>100</v>
      </c>
      <c r="C25" s="29" t="s">
        <v>99</v>
      </c>
      <c r="D25" s="39">
        <v>23.91</v>
      </c>
      <c r="E25" s="976"/>
      <c r="F25" s="12">
        <f>D25*E25</f>
        <v>0</v>
      </c>
      <c r="G25"/>
    </row>
    <row r="26" spans="1:7" ht="14.1" customHeight="1">
      <c r="A26" s="14" t="s">
        <v>71</v>
      </c>
      <c r="B26" s="16" t="s">
        <v>72</v>
      </c>
      <c r="C26" s="3"/>
      <c r="D26" s="38"/>
      <c r="E26" s="977"/>
      <c r="F26" s="8"/>
    </row>
    <row r="27" spans="1:7" ht="14.1" customHeight="1">
      <c r="A27" s="13" t="s">
        <v>240</v>
      </c>
      <c r="B27" s="28" t="s">
        <v>124</v>
      </c>
      <c r="C27" s="29" t="s">
        <v>120</v>
      </c>
      <c r="D27" s="39">
        <v>1.32</v>
      </c>
      <c r="E27" s="976"/>
      <c r="F27" s="12">
        <f>E27*D27</f>
        <v>0</v>
      </c>
    </row>
    <row r="28" spans="1:7" ht="14.1" customHeight="1">
      <c r="A28" s="13" t="s">
        <v>241</v>
      </c>
      <c r="B28" s="28" t="s">
        <v>125</v>
      </c>
      <c r="C28" s="29" t="s">
        <v>126</v>
      </c>
      <c r="D28" s="39">
        <v>2.17</v>
      </c>
      <c r="E28" s="976"/>
      <c r="F28" s="12">
        <f>E28*D28</f>
        <v>0</v>
      </c>
    </row>
    <row r="29" spans="1:7" ht="14.1" customHeight="1">
      <c r="A29" s="13" t="s">
        <v>242</v>
      </c>
      <c r="B29" s="28" t="s">
        <v>128</v>
      </c>
      <c r="C29" s="29" t="s">
        <v>101</v>
      </c>
      <c r="D29" s="39">
        <v>1</v>
      </c>
      <c r="E29" s="976"/>
      <c r="F29" s="12">
        <f>E29*D29</f>
        <v>0</v>
      </c>
    </row>
    <row r="30" spans="1:7" ht="38.25">
      <c r="A30" s="13" t="s">
        <v>243</v>
      </c>
      <c r="B30" s="28" t="s">
        <v>129</v>
      </c>
      <c r="C30" s="29" t="s">
        <v>101</v>
      </c>
      <c r="D30" s="39">
        <v>3</v>
      </c>
      <c r="E30" s="976"/>
      <c r="F30" s="12">
        <f>E30*D30</f>
        <v>0</v>
      </c>
    </row>
    <row r="31" spans="1:7" ht="8.4499999999999993" customHeight="1" thickBot="1">
      <c r="A31" s="5"/>
      <c r="B31" s="5"/>
      <c r="C31" s="5"/>
      <c r="D31" s="40"/>
      <c r="E31" s="978"/>
      <c r="F31" s="5"/>
    </row>
    <row r="32" spans="1:7" ht="14.1" customHeight="1" thickTop="1" thickBot="1">
      <c r="A32" s="4"/>
      <c r="B32" s="30" t="s">
        <v>6</v>
      </c>
      <c r="C32" s="4"/>
      <c r="D32" s="41"/>
      <c r="E32" s="979"/>
      <c r="F32" s="31">
        <f>SUM(F6:F31)</f>
        <v>0</v>
      </c>
    </row>
    <row r="33" spans="1:7" ht="17.100000000000001" customHeight="1" thickBot="1">
      <c r="A33" s="44" t="s">
        <v>13</v>
      </c>
      <c r="B33" s="45" t="s">
        <v>14</v>
      </c>
      <c r="C33" s="46"/>
      <c r="D33" s="47"/>
      <c r="E33" s="973"/>
      <c r="F33" s="48"/>
    </row>
    <row r="34" spans="1:7" ht="8.4499999999999993" customHeight="1">
      <c r="A34" s="7"/>
      <c r="B34" s="6"/>
      <c r="C34" s="7"/>
      <c r="D34" s="37"/>
      <c r="E34" s="974"/>
      <c r="F34" s="9"/>
    </row>
    <row r="35" spans="1:7" ht="14.1" customHeight="1">
      <c r="A35" s="49" t="s">
        <v>15</v>
      </c>
      <c r="B35" s="50" t="s">
        <v>16</v>
      </c>
      <c r="C35" s="51"/>
      <c r="D35" s="52"/>
      <c r="E35" s="975"/>
      <c r="F35" s="53"/>
    </row>
    <row r="36" spans="1:7" ht="14.1" customHeight="1">
      <c r="A36" s="13" t="s">
        <v>342</v>
      </c>
      <c r="B36" s="28" t="s">
        <v>132</v>
      </c>
      <c r="C36" s="29" t="s">
        <v>133</v>
      </c>
      <c r="D36" s="39">
        <v>0.14000000000000001</v>
      </c>
      <c r="E36" s="976"/>
      <c r="F36" s="12">
        <f>E36*D36</f>
        <v>0</v>
      </c>
    </row>
    <row r="37" spans="1:7" ht="14.1" customHeight="1">
      <c r="A37" s="13" t="s">
        <v>343</v>
      </c>
      <c r="B37" s="28" t="s">
        <v>134</v>
      </c>
      <c r="C37" s="29" t="s">
        <v>133</v>
      </c>
      <c r="D37" s="39">
        <v>50.15</v>
      </c>
      <c r="E37" s="976"/>
      <c r="F37" s="12">
        <f>E37*D37</f>
        <v>0</v>
      </c>
    </row>
    <row r="38" spans="1:7" s="60" customFormat="1" ht="25.5">
      <c r="A38" s="13" t="s">
        <v>344</v>
      </c>
      <c r="B38" s="28" t="s">
        <v>135</v>
      </c>
      <c r="C38" s="29" t="s">
        <v>133</v>
      </c>
      <c r="D38" s="39">
        <v>15.08</v>
      </c>
      <c r="E38" s="976"/>
      <c r="F38" s="12">
        <f>E38*D38</f>
        <v>0</v>
      </c>
      <c r="G38"/>
    </row>
    <row r="39" spans="1:7" ht="14.1" customHeight="1">
      <c r="A39" s="54" t="s">
        <v>17</v>
      </c>
      <c r="B39" s="50" t="s">
        <v>18</v>
      </c>
      <c r="C39" s="51"/>
      <c r="D39" s="52"/>
      <c r="E39" s="975"/>
      <c r="F39" s="53"/>
    </row>
    <row r="40" spans="1:7" ht="14.1" customHeight="1">
      <c r="A40" s="13" t="s">
        <v>345</v>
      </c>
      <c r="B40" s="28" t="s">
        <v>136</v>
      </c>
      <c r="C40" s="29" t="s">
        <v>99</v>
      </c>
      <c r="D40" s="39">
        <v>93.9</v>
      </c>
      <c r="E40" s="976"/>
      <c r="F40" s="12">
        <f>E40*D40</f>
        <v>0</v>
      </c>
    </row>
    <row r="41" spans="1:7" ht="14.1" customHeight="1">
      <c r="A41" s="64" t="s">
        <v>248</v>
      </c>
      <c r="B41" s="65" t="s">
        <v>249</v>
      </c>
      <c r="C41" s="66"/>
      <c r="D41" s="67"/>
      <c r="E41" s="980"/>
      <c r="F41" s="68"/>
    </row>
    <row r="42" spans="1:7" ht="14.1" customHeight="1">
      <c r="A42" s="13" t="s">
        <v>250</v>
      </c>
      <c r="B42" s="28" t="s">
        <v>251</v>
      </c>
      <c r="C42" s="29" t="s">
        <v>99</v>
      </c>
      <c r="D42" s="39">
        <v>95.22</v>
      </c>
      <c r="E42" s="61"/>
      <c r="F42" s="62">
        <f>E42*D42</f>
        <v>0</v>
      </c>
    </row>
    <row r="43" spans="1:7" ht="14.1" customHeight="1">
      <c r="A43" s="49" t="s">
        <v>19</v>
      </c>
      <c r="B43" s="50" t="s">
        <v>20</v>
      </c>
      <c r="C43" s="51"/>
      <c r="D43" s="52"/>
      <c r="E43" s="975"/>
      <c r="F43" s="53"/>
    </row>
    <row r="44" spans="1:7" ht="63.75">
      <c r="A44" s="13" t="s">
        <v>278</v>
      </c>
      <c r="B44" s="28" t="s">
        <v>137</v>
      </c>
      <c r="C44" s="29" t="s">
        <v>133</v>
      </c>
      <c r="D44" s="39">
        <v>28.14</v>
      </c>
      <c r="E44" s="976"/>
      <c r="F44" s="12">
        <f>E44*D44</f>
        <v>0</v>
      </c>
    </row>
    <row r="45" spans="1:7" ht="14.1" customHeight="1">
      <c r="A45" s="49" t="s">
        <v>21</v>
      </c>
      <c r="B45" s="50" t="s">
        <v>22</v>
      </c>
      <c r="C45" s="51"/>
      <c r="D45" s="52"/>
      <c r="E45" s="975"/>
      <c r="F45" s="53"/>
    </row>
    <row r="46" spans="1:7" ht="14.1" customHeight="1">
      <c r="A46" s="13" t="s">
        <v>279</v>
      </c>
      <c r="B46" s="28" t="s">
        <v>138</v>
      </c>
      <c r="C46" s="29" t="s">
        <v>99</v>
      </c>
      <c r="D46" s="39">
        <v>1.48</v>
      </c>
      <c r="E46" s="976"/>
      <c r="F46" s="12">
        <f>E46*D46</f>
        <v>0</v>
      </c>
    </row>
    <row r="47" spans="1:7" ht="14.1" customHeight="1">
      <c r="A47" s="13" t="s">
        <v>280</v>
      </c>
      <c r="B47" s="28" t="s">
        <v>139</v>
      </c>
      <c r="C47" s="29" t="s">
        <v>99</v>
      </c>
      <c r="D47" s="39">
        <v>1.48</v>
      </c>
      <c r="E47" s="976"/>
      <c r="F47" s="12">
        <f>E47*D47</f>
        <v>0</v>
      </c>
    </row>
    <row r="48" spans="1:7" ht="14.1" customHeight="1">
      <c r="A48" s="49" t="s">
        <v>94</v>
      </c>
      <c r="B48" s="50" t="s">
        <v>95</v>
      </c>
      <c r="C48" s="51"/>
      <c r="D48" s="52"/>
      <c r="E48" s="975"/>
      <c r="F48" s="53"/>
    </row>
    <row r="49" spans="1:6" s="60" customFormat="1" ht="25.5">
      <c r="A49" s="13" t="s">
        <v>281</v>
      </c>
      <c r="B49" s="28" t="s">
        <v>140</v>
      </c>
      <c r="C49" s="29" t="s">
        <v>141</v>
      </c>
      <c r="D49" s="39">
        <v>0.25700000000000001</v>
      </c>
      <c r="E49" s="976"/>
      <c r="F49" s="12">
        <f>E49*D49</f>
        <v>0</v>
      </c>
    </row>
    <row r="50" spans="1:6" ht="25.5">
      <c r="A50" s="13" t="s">
        <v>282</v>
      </c>
      <c r="B50" s="28" t="s">
        <v>142</v>
      </c>
      <c r="C50" s="29" t="s">
        <v>141</v>
      </c>
      <c r="D50" s="39">
        <v>117.438</v>
      </c>
      <c r="E50" s="976"/>
      <c r="F50" s="12">
        <f>E50*D50</f>
        <v>0</v>
      </c>
    </row>
    <row r="51" spans="1:6" ht="25.5">
      <c r="A51" s="13" t="s">
        <v>283</v>
      </c>
      <c r="B51" s="28" t="s">
        <v>143</v>
      </c>
      <c r="C51" s="29" t="s">
        <v>141</v>
      </c>
      <c r="D51" s="39">
        <v>42.32</v>
      </c>
      <c r="E51" s="976"/>
      <c r="F51" s="12">
        <f>E51*D51</f>
        <v>0</v>
      </c>
    </row>
    <row r="52" spans="1:6" ht="25.5">
      <c r="A52" s="13" t="s">
        <v>284</v>
      </c>
      <c r="B52" s="28" t="s">
        <v>144</v>
      </c>
      <c r="C52" s="29" t="s">
        <v>141</v>
      </c>
      <c r="D52" s="39">
        <v>0.52900000000000003</v>
      </c>
      <c r="E52" s="976"/>
      <c r="F52" s="12">
        <f>E52*D52</f>
        <v>0</v>
      </c>
    </row>
    <row r="53" spans="1:6" ht="14.1" customHeight="1">
      <c r="A53" s="13" t="s">
        <v>285</v>
      </c>
      <c r="B53" s="28" t="s">
        <v>145</v>
      </c>
      <c r="C53" s="29" t="s">
        <v>141</v>
      </c>
      <c r="D53" s="39">
        <v>160.54400000000001</v>
      </c>
      <c r="E53" s="976"/>
      <c r="F53" s="12">
        <f>E53*D53</f>
        <v>0</v>
      </c>
    </row>
    <row r="54" spans="1:6" ht="8.4499999999999993" customHeight="1" thickBot="1">
      <c r="A54" s="5"/>
      <c r="B54" s="5"/>
      <c r="C54" s="5"/>
      <c r="D54" s="40"/>
      <c r="E54" s="978"/>
      <c r="F54" s="5"/>
    </row>
    <row r="55" spans="1:6" ht="14.1" customHeight="1" thickTop="1" thickBot="1">
      <c r="A55" s="10"/>
      <c r="B55" s="32" t="s">
        <v>6</v>
      </c>
      <c r="C55" s="10"/>
      <c r="D55" s="42"/>
      <c r="E55" s="981"/>
      <c r="F55" s="33">
        <f>SUM(F36:F54)</f>
        <v>0</v>
      </c>
    </row>
    <row r="56" spans="1:6" ht="17.100000000000001" customHeight="1" thickBot="1">
      <c r="A56" s="44" t="s">
        <v>23</v>
      </c>
      <c r="B56" s="45" t="s">
        <v>24</v>
      </c>
      <c r="C56" s="46"/>
      <c r="D56" s="47"/>
      <c r="E56" s="973"/>
      <c r="F56" s="48"/>
    </row>
    <row r="57" spans="1:6" ht="8.4499999999999993" customHeight="1">
      <c r="A57" s="7"/>
      <c r="B57" s="6"/>
      <c r="C57" s="7"/>
      <c r="D57" s="37"/>
      <c r="E57" s="974"/>
      <c r="F57" s="9"/>
    </row>
    <row r="58" spans="1:6" ht="14.1" customHeight="1">
      <c r="A58" s="49" t="s">
        <v>25</v>
      </c>
      <c r="B58" s="50" t="s">
        <v>26</v>
      </c>
      <c r="C58" s="51"/>
      <c r="D58" s="52"/>
      <c r="E58" s="975"/>
      <c r="F58" s="53"/>
    </row>
    <row r="59" spans="1:6" ht="14.1" customHeight="1">
      <c r="A59" s="14" t="s">
        <v>80</v>
      </c>
      <c r="B59" s="16" t="s">
        <v>81</v>
      </c>
      <c r="C59" s="3"/>
      <c r="D59" s="38"/>
      <c r="E59" s="977"/>
      <c r="F59" s="8"/>
    </row>
    <row r="60" spans="1:6" ht="63.75">
      <c r="A60" s="13" t="s">
        <v>286</v>
      </c>
      <c r="B60" s="28" t="s">
        <v>146</v>
      </c>
      <c r="C60" s="29" t="s">
        <v>133</v>
      </c>
      <c r="D60" s="39">
        <v>23.43</v>
      </c>
      <c r="E60" s="976"/>
      <c r="F60" s="12">
        <f>E60*D60</f>
        <v>0</v>
      </c>
    </row>
    <row r="61" spans="1:6" ht="63.75">
      <c r="A61" s="13" t="s">
        <v>287</v>
      </c>
      <c r="B61" s="28" t="s">
        <v>174</v>
      </c>
      <c r="C61" s="29" t="s">
        <v>99</v>
      </c>
      <c r="D61" s="39">
        <v>93.26</v>
      </c>
      <c r="E61" s="976"/>
      <c r="F61" s="12">
        <f>E61*D61</f>
        <v>0</v>
      </c>
    </row>
    <row r="62" spans="1:6" ht="14.1" customHeight="1">
      <c r="A62" s="14" t="s">
        <v>92</v>
      </c>
      <c r="B62" s="16" t="s">
        <v>93</v>
      </c>
      <c r="C62" s="3"/>
      <c r="D62" s="38"/>
      <c r="E62" s="977"/>
      <c r="F62" s="8"/>
    </row>
    <row r="63" spans="1:6" ht="25.5">
      <c r="A63" s="13" t="s">
        <v>288</v>
      </c>
      <c r="B63" s="28" t="s">
        <v>147</v>
      </c>
      <c r="C63" s="29" t="s">
        <v>99</v>
      </c>
      <c r="D63" s="39">
        <v>20.420000000000002</v>
      </c>
      <c r="E63" s="976"/>
      <c r="F63" s="12">
        <f>E63*D63</f>
        <v>0</v>
      </c>
    </row>
    <row r="64" spans="1:6" ht="25.5">
      <c r="A64" s="13" t="s">
        <v>289</v>
      </c>
      <c r="B64" s="28" t="s">
        <v>148</v>
      </c>
      <c r="C64" s="29" t="s">
        <v>99</v>
      </c>
      <c r="D64" s="39">
        <v>56.71</v>
      </c>
      <c r="E64" s="976"/>
      <c r="F64" s="12">
        <f>E64*D64</f>
        <v>0</v>
      </c>
    </row>
    <row r="65" spans="1:7" ht="14.1" customHeight="1">
      <c r="A65" s="49" t="s">
        <v>27</v>
      </c>
      <c r="B65" s="50" t="s">
        <v>28</v>
      </c>
      <c r="C65" s="51"/>
      <c r="D65" s="52"/>
      <c r="E65" s="975"/>
      <c r="F65" s="53"/>
    </row>
    <row r="66" spans="1:7" ht="14.1" customHeight="1">
      <c r="A66" s="14" t="s">
        <v>82</v>
      </c>
      <c r="B66" s="16" t="s">
        <v>91</v>
      </c>
      <c r="C66" s="3"/>
      <c r="D66" s="38"/>
      <c r="E66" s="977"/>
      <c r="F66" s="8"/>
    </row>
    <row r="67" spans="1:7" ht="25.5">
      <c r="A67" s="13" t="s">
        <v>290</v>
      </c>
      <c r="B67" s="28" t="s">
        <v>149</v>
      </c>
      <c r="C67" s="29" t="s">
        <v>99</v>
      </c>
      <c r="D67" s="39">
        <v>20.420000000000002</v>
      </c>
      <c r="E67" s="976"/>
      <c r="F67" s="12">
        <f>E67*D67</f>
        <v>0</v>
      </c>
    </row>
    <row r="68" spans="1:7" ht="25.5">
      <c r="A68" s="13" t="s">
        <v>291</v>
      </c>
      <c r="B68" s="28" t="s">
        <v>150</v>
      </c>
      <c r="C68" s="29" t="s">
        <v>99</v>
      </c>
      <c r="D68" s="39">
        <v>56.71</v>
      </c>
      <c r="E68" s="976"/>
      <c r="F68" s="12">
        <f>E68*D68</f>
        <v>0</v>
      </c>
    </row>
    <row r="69" spans="1:7" ht="14.1" customHeight="1">
      <c r="A69" s="14" t="s">
        <v>270</v>
      </c>
      <c r="B69" s="16" t="s">
        <v>271</v>
      </c>
      <c r="C69" s="3"/>
      <c r="D69" s="38"/>
      <c r="E69" s="977"/>
      <c r="F69" s="8"/>
    </row>
    <row r="70" spans="1:7" s="60" customFormat="1">
      <c r="A70" s="13" t="s">
        <v>272</v>
      </c>
      <c r="B70" s="28" t="s">
        <v>273</v>
      </c>
      <c r="C70" s="29" t="s">
        <v>99</v>
      </c>
      <c r="D70" s="39">
        <v>23.01</v>
      </c>
      <c r="E70" s="976"/>
      <c r="F70" s="12">
        <f>E70*D70</f>
        <v>0</v>
      </c>
      <c r="G70"/>
    </row>
    <row r="71" spans="1:7" ht="14.1" customHeight="1">
      <c r="A71" s="14" t="s">
        <v>96</v>
      </c>
      <c r="B71" s="16" t="s">
        <v>97</v>
      </c>
      <c r="C71" s="3"/>
      <c r="D71" s="38"/>
      <c r="E71" s="977"/>
      <c r="F71" s="8"/>
    </row>
    <row r="72" spans="1:7" ht="14.1" customHeight="1">
      <c r="A72" s="13" t="s">
        <v>292</v>
      </c>
      <c r="B72" s="28" t="s">
        <v>151</v>
      </c>
      <c r="C72" s="29" t="s">
        <v>126</v>
      </c>
      <c r="D72" s="39">
        <v>7.46</v>
      </c>
      <c r="E72" s="976"/>
      <c r="F72" s="12">
        <f>E72*D72</f>
        <v>0</v>
      </c>
    </row>
    <row r="73" spans="1:7" ht="14.1" customHeight="1">
      <c r="A73" s="49" t="s">
        <v>89</v>
      </c>
      <c r="B73" s="50" t="s">
        <v>90</v>
      </c>
      <c r="C73" s="51"/>
      <c r="D73" s="52"/>
      <c r="E73" s="975"/>
      <c r="F73" s="53"/>
    </row>
    <row r="74" spans="1:7" s="60" customFormat="1" ht="38.25">
      <c r="A74" s="13" t="s">
        <v>293</v>
      </c>
      <c r="B74" s="28" t="s">
        <v>152</v>
      </c>
      <c r="C74" s="29" t="s">
        <v>126</v>
      </c>
      <c r="D74" s="39">
        <v>0.53</v>
      </c>
      <c r="E74" s="976"/>
      <c r="F74" s="12">
        <f>E74*D74</f>
        <v>0</v>
      </c>
    </row>
    <row r="75" spans="1:7" ht="38.25">
      <c r="A75" s="13" t="s">
        <v>295</v>
      </c>
      <c r="B75" s="28" t="s">
        <v>153</v>
      </c>
      <c r="C75" s="29" t="s">
        <v>99</v>
      </c>
      <c r="D75" s="39">
        <v>1.8</v>
      </c>
      <c r="E75" s="976"/>
      <c r="F75" s="12">
        <f>E75*D75</f>
        <v>0</v>
      </c>
    </row>
    <row r="76" spans="1:7" ht="25.5">
      <c r="A76" s="13" t="s">
        <v>296</v>
      </c>
      <c r="B76" s="28" t="s">
        <v>346</v>
      </c>
      <c r="C76" s="29" t="s">
        <v>99</v>
      </c>
      <c r="D76" s="39">
        <v>6</v>
      </c>
      <c r="E76" s="976"/>
      <c r="F76" s="12">
        <f>E76*D76</f>
        <v>0</v>
      </c>
    </row>
    <row r="77" spans="1:7" ht="76.5">
      <c r="A77" s="13" t="s">
        <v>294</v>
      </c>
      <c r="B77" s="28" t="s">
        <v>180</v>
      </c>
      <c r="C77" s="29" t="s">
        <v>99</v>
      </c>
      <c r="D77" s="63">
        <v>79.7</v>
      </c>
      <c r="E77" s="61"/>
      <c r="F77" s="62">
        <f>D77*E77</f>
        <v>0</v>
      </c>
    </row>
    <row r="78" spans="1:7" ht="63.75">
      <c r="A78" s="13" t="s">
        <v>297</v>
      </c>
      <c r="B78" s="28" t="s">
        <v>181</v>
      </c>
      <c r="C78" s="29" t="s">
        <v>99</v>
      </c>
      <c r="D78" s="63">
        <v>22.83</v>
      </c>
      <c r="E78" s="61"/>
      <c r="F78" s="62">
        <f>D78*E78</f>
        <v>0</v>
      </c>
    </row>
    <row r="79" spans="1:7" ht="63.75">
      <c r="A79" s="13" t="s">
        <v>298</v>
      </c>
      <c r="B79" s="28" t="s">
        <v>182</v>
      </c>
      <c r="C79" s="29" t="s">
        <v>99</v>
      </c>
      <c r="D79" s="63">
        <v>1.87</v>
      </c>
      <c r="E79" s="61"/>
      <c r="F79" s="62">
        <f>D79*E79</f>
        <v>0</v>
      </c>
    </row>
    <row r="80" spans="1:7" ht="63.75">
      <c r="A80" s="13" t="s">
        <v>299</v>
      </c>
      <c r="B80" s="28" t="s">
        <v>183</v>
      </c>
      <c r="C80" s="29" t="s">
        <v>99</v>
      </c>
      <c r="D80" s="63">
        <v>10.210000000000001</v>
      </c>
      <c r="E80" s="61"/>
      <c r="F80" s="62">
        <f>D80*E80</f>
        <v>0</v>
      </c>
    </row>
    <row r="81" spans="1:6" ht="14.1" customHeight="1">
      <c r="A81" s="49" t="s">
        <v>83</v>
      </c>
      <c r="B81" s="50" t="s">
        <v>29</v>
      </c>
      <c r="C81" s="51"/>
      <c r="D81" s="52"/>
      <c r="E81" s="975"/>
      <c r="F81" s="53"/>
    </row>
    <row r="82" spans="1:6" ht="14.1" customHeight="1">
      <c r="A82" s="14" t="s">
        <v>84</v>
      </c>
      <c r="B82" s="16" t="s">
        <v>85</v>
      </c>
      <c r="C82" s="3"/>
      <c r="D82" s="38"/>
      <c r="E82" s="977"/>
      <c r="F82" s="8"/>
    </row>
    <row r="83" spans="1:6" ht="38.25">
      <c r="A83" s="13" t="s">
        <v>300</v>
      </c>
      <c r="B83" s="28" t="s">
        <v>175</v>
      </c>
      <c r="C83" s="29" t="s">
        <v>120</v>
      </c>
      <c r="D83" s="39">
        <v>0.42</v>
      </c>
      <c r="E83" s="61"/>
      <c r="F83" s="62">
        <f t="shared" ref="F83" si="4">E83*D83</f>
        <v>0</v>
      </c>
    </row>
    <row r="84" spans="1:6" ht="25.5">
      <c r="A84" s="13" t="s">
        <v>301</v>
      </c>
      <c r="B84" s="28" t="s">
        <v>172</v>
      </c>
      <c r="C84" s="29" t="s">
        <v>120</v>
      </c>
      <c r="D84" s="39">
        <v>4.76</v>
      </c>
      <c r="E84" s="976"/>
      <c r="F84" s="12">
        <f t="shared" ref="F84:F90" si="5">E84*D84</f>
        <v>0</v>
      </c>
    </row>
    <row r="85" spans="1:6" ht="25.5">
      <c r="A85" s="13" t="s">
        <v>302</v>
      </c>
      <c r="B85" s="28" t="s">
        <v>170</v>
      </c>
      <c r="C85" s="29" t="s">
        <v>120</v>
      </c>
      <c r="D85" s="39">
        <v>0.74</v>
      </c>
      <c r="E85" s="976"/>
      <c r="F85" s="12">
        <f t="shared" si="5"/>
        <v>0</v>
      </c>
    </row>
    <row r="86" spans="1:6" ht="25.5">
      <c r="A86" s="13" t="s">
        <v>303</v>
      </c>
      <c r="B86" s="28" t="s">
        <v>173</v>
      </c>
      <c r="C86" s="29" t="s">
        <v>120</v>
      </c>
      <c r="D86" s="39">
        <v>1.69</v>
      </c>
      <c r="E86" s="976"/>
      <c r="F86" s="12">
        <f t="shared" si="5"/>
        <v>0</v>
      </c>
    </row>
    <row r="87" spans="1:6" ht="25.5">
      <c r="A87" s="13" t="s">
        <v>304</v>
      </c>
      <c r="B87" s="28" t="s">
        <v>176</v>
      </c>
      <c r="C87" s="29" t="s">
        <v>120</v>
      </c>
      <c r="D87" s="39">
        <v>3.7</v>
      </c>
      <c r="E87" s="976"/>
      <c r="F87" s="12">
        <f t="shared" si="5"/>
        <v>0</v>
      </c>
    </row>
    <row r="88" spans="1:6" ht="38.25">
      <c r="A88" s="13" t="s">
        <v>305</v>
      </c>
      <c r="B88" s="28" t="s">
        <v>177</v>
      </c>
      <c r="C88" s="29" t="s">
        <v>120</v>
      </c>
      <c r="D88" s="39">
        <v>15.18</v>
      </c>
      <c r="E88" s="61"/>
      <c r="F88" s="62">
        <f t="shared" si="5"/>
        <v>0</v>
      </c>
    </row>
    <row r="89" spans="1:6" ht="25.5">
      <c r="A89" s="13" t="s">
        <v>306</v>
      </c>
      <c r="B89" s="28" t="s">
        <v>178</v>
      </c>
      <c r="C89" s="29" t="s">
        <v>120</v>
      </c>
      <c r="D89" s="39">
        <v>3.49</v>
      </c>
      <c r="E89" s="976"/>
      <c r="F89" s="12">
        <f t="shared" si="5"/>
        <v>0</v>
      </c>
    </row>
    <row r="90" spans="1:6" ht="25.5">
      <c r="A90" s="13" t="s">
        <v>307</v>
      </c>
      <c r="B90" s="28" t="s">
        <v>179</v>
      </c>
      <c r="C90" s="29" t="s">
        <v>120</v>
      </c>
      <c r="D90" s="39">
        <v>0.57999999999999996</v>
      </c>
      <c r="E90" s="976"/>
      <c r="F90" s="12">
        <f t="shared" si="5"/>
        <v>0</v>
      </c>
    </row>
    <row r="91" spans="1:6" ht="14.1" customHeight="1">
      <c r="A91" s="14" t="s">
        <v>86</v>
      </c>
      <c r="B91" s="16" t="s">
        <v>87</v>
      </c>
      <c r="C91" s="3"/>
      <c r="D91" s="38"/>
      <c r="E91" s="977"/>
      <c r="F91" s="8"/>
    </row>
    <row r="92" spans="1:6" ht="14.1" customHeight="1">
      <c r="A92" s="13" t="s">
        <v>308</v>
      </c>
      <c r="B92" s="28" t="s">
        <v>154</v>
      </c>
      <c r="C92" s="29" t="s">
        <v>120</v>
      </c>
      <c r="D92" s="39">
        <v>1.1599999999999999</v>
      </c>
      <c r="E92" s="976"/>
      <c r="F92" s="12">
        <f>E92*D92</f>
        <v>0</v>
      </c>
    </row>
    <row r="93" spans="1:6" ht="8.4499999999999993" customHeight="1" thickBot="1">
      <c r="A93" s="5"/>
      <c r="B93" s="5"/>
      <c r="C93" s="5"/>
      <c r="D93" s="40"/>
      <c r="E93" s="978"/>
      <c r="F93" s="5"/>
    </row>
    <row r="94" spans="1:6" ht="14.1" customHeight="1" thickTop="1" thickBot="1">
      <c r="A94" s="10"/>
      <c r="B94" s="32" t="s">
        <v>6</v>
      </c>
      <c r="C94" s="10"/>
      <c r="D94" s="42"/>
      <c r="E94" s="981"/>
      <c r="F94" s="33">
        <f>SUM(F60:F93)</f>
        <v>0</v>
      </c>
    </row>
    <row r="95" spans="1:6" ht="17.100000000000001" customHeight="1" thickBot="1">
      <c r="A95" s="44" t="s">
        <v>30</v>
      </c>
      <c r="B95" s="45" t="s">
        <v>31</v>
      </c>
      <c r="C95" s="46"/>
      <c r="D95" s="47"/>
      <c r="E95" s="973"/>
      <c r="F95" s="48"/>
    </row>
    <row r="96" spans="1:6" ht="8.4499999999999993" customHeight="1">
      <c r="A96" s="15"/>
      <c r="B96" s="6"/>
      <c r="C96" s="7"/>
      <c r="D96" s="37"/>
      <c r="E96" s="974"/>
      <c r="F96" s="9"/>
    </row>
    <row r="97" spans="1:6" ht="14.1" customHeight="1">
      <c r="A97" s="14" t="s">
        <v>32</v>
      </c>
      <c r="B97" s="16" t="s">
        <v>33</v>
      </c>
      <c r="C97" s="3"/>
      <c r="D97" s="38"/>
      <c r="E97" s="977"/>
      <c r="F97" s="8"/>
    </row>
    <row r="98" spans="1:6" ht="51">
      <c r="A98" s="13" t="s">
        <v>309</v>
      </c>
      <c r="B98" s="28" t="s">
        <v>267</v>
      </c>
      <c r="C98" s="29" t="s">
        <v>126</v>
      </c>
      <c r="D98" s="39">
        <v>2.65</v>
      </c>
      <c r="E98" s="976"/>
      <c r="F98" s="12">
        <f>E98*D98</f>
        <v>0</v>
      </c>
    </row>
    <row r="99" spans="1:6" ht="25.5">
      <c r="A99" s="13" t="s">
        <v>310</v>
      </c>
      <c r="B99" s="28" t="s">
        <v>266</v>
      </c>
      <c r="C99" s="29" t="s">
        <v>120</v>
      </c>
      <c r="D99" s="39">
        <v>13.22</v>
      </c>
      <c r="E99" s="976"/>
      <c r="F99" s="12">
        <f>E99*D99</f>
        <v>0</v>
      </c>
    </row>
    <row r="100" spans="1:6" ht="14.1" customHeight="1">
      <c r="A100" s="14" t="s">
        <v>34</v>
      </c>
      <c r="B100" s="16" t="s">
        <v>35</v>
      </c>
      <c r="C100" s="3"/>
      <c r="D100" s="38"/>
      <c r="E100" s="977"/>
      <c r="F100" s="8"/>
    </row>
    <row r="101" spans="1:6" ht="38.25">
      <c r="A101" s="13" t="s">
        <v>261</v>
      </c>
      <c r="B101" s="28" t="s">
        <v>155</v>
      </c>
      <c r="C101" s="29" t="s">
        <v>101</v>
      </c>
      <c r="D101" s="39">
        <v>1</v>
      </c>
      <c r="E101" s="976"/>
      <c r="F101" s="12">
        <f>E101*D101</f>
        <v>0</v>
      </c>
    </row>
    <row r="102" spans="1:6" ht="25.5">
      <c r="A102" s="13" t="s">
        <v>311</v>
      </c>
      <c r="B102" s="28" t="s">
        <v>262</v>
      </c>
      <c r="C102" s="29" t="s">
        <v>101</v>
      </c>
      <c r="D102" s="39">
        <v>1</v>
      </c>
      <c r="E102" s="61"/>
      <c r="F102" s="62">
        <f>E102*D102</f>
        <v>0</v>
      </c>
    </row>
    <row r="103" spans="1:6" ht="51">
      <c r="A103" s="13" t="s">
        <v>312</v>
      </c>
      <c r="B103" s="28" t="s">
        <v>156</v>
      </c>
      <c r="C103" s="29" t="s">
        <v>101</v>
      </c>
      <c r="D103" s="39">
        <v>1</v>
      </c>
      <c r="E103" s="976"/>
      <c r="F103" s="12">
        <f>E103*D103</f>
        <v>0</v>
      </c>
    </row>
    <row r="104" spans="1:6" ht="38.25">
      <c r="A104" s="13" t="s">
        <v>313</v>
      </c>
      <c r="B104" s="28" t="s">
        <v>264</v>
      </c>
      <c r="C104" s="29" t="s">
        <v>101</v>
      </c>
      <c r="D104" s="39">
        <v>1</v>
      </c>
      <c r="E104" s="61"/>
      <c r="F104" s="62">
        <f t="shared" ref="F104:F106" si="6">D104*E104</f>
        <v>0</v>
      </c>
    </row>
    <row r="105" spans="1:6" ht="38.25">
      <c r="A105" s="13" t="s">
        <v>263</v>
      </c>
      <c r="B105" s="28" t="s">
        <v>347</v>
      </c>
      <c r="C105" s="29" t="s">
        <v>101</v>
      </c>
      <c r="D105" s="39">
        <v>2</v>
      </c>
      <c r="E105" s="61"/>
      <c r="F105" s="62">
        <f t="shared" si="6"/>
        <v>0</v>
      </c>
    </row>
    <row r="106" spans="1:6" ht="25.5">
      <c r="A106" s="13" t="s">
        <v>265</v>
      </c>
      <c r="B106" s="28" t="s">
        <v>268</v>
      </c>
      <c r="C106" s="29" t="s">
        <v>126</v>
      </c>
      <c r="D106" s="39">
        <v>0.4</v>
      </c>
      <c r="E106" s="61"/>
      <c r="F106" s="62">
        <f t="shared" si="6"/>
        <v>0</v>
      </c>
    </row>
    <row r="107" spans="1:6" ht="8.4499999999999993" customHeight="1" thickBot="1">
      <c r="A107" s="5"/>
      <c r="B107" s="5"/>
      <c r="C107" s="5"/>
      <c r="D107" s="40"/>
      <c r="E107" s="978"/>
      <c r="F107" s="5"/>
    </row>
    <row r="108" spans="1:6" ht="14.1" customHeight="1" thickTop="1" thickBot="1">
      <c r="A108" s="10"/>
      <c r="B108" s="32" t="s">
        <v>6</v>
      </c>
      <c r="C108" s="10"/>
      <c r="D108" s="42"/>
      <c r="E108" s="981"/>
      <c r="F108" s="33">
        <f>SUM(F97:F107)</f>
        <v>0</v>
      </c>
    </row>
    <row r="109" spans="1:6" ht="17.100000000000001" customHeight="1" thickBot="1">
      <c r="A109" s="44" t="s">
        <v>36</v>
      </c>
      <c r="B109" s="45" t="s">
        <v>37</v>
      </c>
      <c r="C109" s="46"/>
      <c r="D109" s="47"/>
      <c r="E109" s="973"/>
      <c r="F109" s="48"/>
    </row>
    <row r="110" spans="1:6" ht="8.4499999999999993" customHeight="1">
      <c r="A110" s="7"/>
      <c r="B110" s="6"/>
      <c r="C110" s="7"/>
      <c r="D110" s="37"/>
      <c r="E110" s="974"/>
      <c r="F110" s="9"/>
    </row>
    <row r="111" spans="1:6" ht="14.1" customHeight="1">
      <c r="A111" s="14" t="s">
        <v>566</v>
      </c>
      <c r="B111" s="16" t="s">
        <v>1000</v>
      </c>
      <c r="C111" s="3"/>
      <c r="D111" s="38"/>
      <c r="E111" s="977"/>
      <c r="F111" s="8"/>
    </row>
    <row r="112" spans="1:6" ht="38.25">
      <c r="A112" s="13" t="s">
        <v>1001</v>
      </c>
      <c r="B112" s="28" t="s">
        <v>1002</v>
      </c>
      <c r="C112" s="29" t="s">
        <v>120</v>
      </c>
      <c r="D112" s="39">
        <v>5.66</v>
      </c>
      <c r="E112" s="976"/>
      <c r="F112" s="12">
        <f t="shared" ref="F112" si="7">E112*D112</f>
        <v>0</v>
      </c>
    </row>
    <row r="113" spans="1:6" ht="14.1" customHeight="1">
      <c r="A113" s="14" t="s">
        <v>38</v>
      </c>
      <c r="B113" s="16" t="s">
        <v>39</v>
      </c>
      <c r="C113" s="3"/>
      <c r="D113" s="38"/>
      <c r="E113" s="977"/>
      <c r="F113" s="8"/>
    </row>
    <row r="114" spans="1:6" ht="25.5">
      <c r="A114" s="13" t="s">
        <v>187</v>
      </c>
      <c r="B114" s="28" t="s">
        <v>186</v>
      </c>
      <c r="C114" s="29" t="s">
        <v>158</v>
      </c>
      <c r="D114" s="39">
        <v>584.54999999999995</v>
      </c>
      <c r="E114" s="61"/>
      <c r="F114" s="62">
        <f>E114*D114</f>
        <v>0</v>
      </c>
    </row>
    <row r="115" spans="1:6" ht="25.5">
      <c r="A115" s="13" t="s">
        <v>185</v>
      </c>
      <c r="B115" s="28" t="s">
        <v>157</v>
      </c>
      <c r="C115" s="29" t="s">
        <v>158</v>
      </c>
      <c r="D115" s="39">
        <v>42.32</v>
      </c>
      <c r="E115" s="61"/>
      <c r="F115" s="62">
        <f>E115*D115</f>
        <v>0</v>
      </c>
    </row>
    <row r="116" spans="1:6" ht="38.25">
      <c r="A116" s="13" t="s">
        <v>998</v>
      </c>
      <c r="B116" s="28" t="s">
        <v>999</v>
      </c>
      <c r="C116" s="29" t="s">
        <v>101</v>
      </c>
      <c r="D116" s="39">
        <v>5</v>
      </c>
      <c r="E116" s="976"/>
      <c r="F116" s="12">
        <f>D116*E116</f>
        <v>0</v>
      </c>
    </row>
    <row r="117" spans="1:6" ht="14.1" customHeight="1">
      <c r="A117" s="14" t="s">
        <v>40</v>
      </c>
      <c r="B117" s="16" t="s">
        <v>41</v>
      </c>
      <c r="C117" s="3"/>
      <c r="D117" s="38"/>
      <c r="E117" s="977"/>
      <c r="F117" s="8"/>
    </row>
    <row r="118" spans="1:6" ht="25.5">
      <c r="A118" s="13" t="s">
        <v>188</v>
      </c>
      <c r="B118" s="28" t="s">
        <v>407</v>
      </c>
      <c r="C118" s="29" t="s">
        <v>133</v>
      </c>
      <c r="D118" s="39">
        <v>11.37</v>
      </c>
      <c r="E118" s="61"/>
      <c r="F118" s="62">
        <f>E118*D118</f>
        <v>0</v>
      </c>
    </row>
    <row r="119" spans="1:6" ht="14.1" customHeight="1">
      <c r="A119" s="13" t="s">
        <v>184</v>
      </c>
      <c r="B119" s="28" t="s">
        <v>406</v>
      </c>
      <c r="C119" s="29" t="s">
        <v>99</v>
      </c>
      <c r="D119" s="39">
        <v>7.94</v>
      </c>
      <c r="E119" s="61"/>
      <c r="F119" s="62">
        <f>E119*D119</f>
        <v>0</v>
      </c>
    </row>
    <row r="120" spans="1:6" ht="114.75">
      <c r="A120" s="13" t="s">
        <v>335</v>
      </c>
      <c r="B120" s="28" t="s">
        <v>1003</v>
      </c>
      <c r="C120" s="29" t="s">
        <v>133</v>
      </c>
      <c r="D120" s="39">
        <v>1.26</v>
      </c>
      <c r="E120" s="61"/>
      <c r="F120" s="62">
        <f>E120*D120</f>
        <v>0</v>
      </c>
    </row>
    <row r="121" spans="1:6" ht="14.1" customHeight="1">
      <c r="A121" s="13" t="s">
        <v>415</v>
      </c>
      <c r="B121" s="28" t="s">
        <v>409</v>
      </c>
      <c r="C121" s="29" t="s">
        <v>120</v>
      </c>
      <c r="D121" s="79">
        <v>1.43</v>
      </c>
      <c r="E121" s="982"/>
      <c r="F121" s="80">
        <f t="shared" ref="F121:F125" si="8">E121*D121</f>
        <v>0</v>
      </c>
    </row>
    <row r="122" spans="1:6" ht="14.1" customHeight="1">
      <c r="A122" s="13" t="s">
        <v>416</v>
      </c>
      <c r="B122" s="28" t="s">
        <v>410</v>
      </c>
      <c r="C122" s="29" t="s">
        <v>120</v>
      </c>
      <c r="D122" s="79">
        <v>0.63</v>
      </c>
      <c r="E122" s="982"/>
      <c r="F122" s="80">
        <f t="shared" si="8"/>
        <v>0</v>
      </c>
    </row>
    <row r="123" spans="1:6" ht="25.5">
      <c r="A123" s="13" t="s">
        <v>417</v>
      </c>
      <c r="B123" s="28" t="s">
        <v>411</v>
      </c>
      <c r="C123" s="29" t="s">
        <v>120</v>
      </c>
      <c r="D123" s="79">
        <v>2.06</v>
      </c>
      <c r="E123" s="982"/>
      <c r="F123" s="80">
        <f t="shared" si="8"/>
        <v>0</v>
      </c>
    </row>
    <row r="124" spans="1:6" ht="25.5">
      <c r="A124" s="13" t="s">
        <v>418</v>
      </c>
      <c r="B124" s="28" t="s">
        <v>412</v>
      </c>
      <c r="C124" s="29" t="s">
        <v>413</v>
      </c>
      <c r="D124" s="79">
        <v>1</v>
      </c>
      <c r="E124" s="982"/>
      <c r="F124" s="80">
        <f t="shared" si="8"/>
        <v>0</v>
      </c>
    </row>
    <row r="125" spans="1:6" ht="14.1" customHeight="1">
      <c r="A125" s="13" t="s">
        <v>419</v>
      </c>
      <c r="B125" s="28" t="s">
        <v>414</v>
      </c>
      <c r="C125" s="29" t="s">
        <v>120</v>
      </c>
      <c r="D125" s="79">
        <v>3.27</v>
      </c>
      <c r="E125" s="982"/>
      <c r="F125" s="80">
        <f t="shared" si="8"/>
        <v>0</v>
      </c>
    </row>
    <row r="126" spans="1:6" ht="14.1" customHeight="1">
      <c r="A126" s="71" t="s">
        <v>189</v>
      </c>
      <c r="B126" s="72" t="s">
        <v>190</v>
      </c>
      <c r="C126" s="73"/>
      <c r="D126" s="74"/>
      <c r="E126" s="983"/>
      <c r="F126" s="75"/>
    </row>
    <row r="127" spans="1:6" ht="25.5">
      <c r="A127" s="13" t="s">
        <v>191</v>
      </c>
      <c r="B127" s="28" t="s">
        <v>348</v>
      </c>
      <c r="C127" s="29" t="s">
        <v>126</v>
      </c>
      <c r="D127" s="39">
        <v>5.82</v>
      </c>
      <c r="E127" s="61"/>
      <c r="F127" s="62">
        <f t="shared" ref="F127:F130" si="9">D127*E127</f>
        <v>0</v>
      </c>
    </row>
    <row r="128" spans="1:6" ht="25.5">
      <c r="A128" s="13" t="s">
        <v>192</v>
      </c>
      <c r="B128" s="28" t="s">
        <v>194</v>
      </c>
      <c r="C128" s="29" t="s">
        <v>101</v>
      </c>
      <c r="D128" s="39">
        <v>2</v>
      </c>
      <c r="E128" s="61"/>
      <c r="F128" s="62">
        <f t="shared" si="9"/>
        <v>0</v>
      </c>
    </row>
    <row r="129" spans="1:8" ht="25.5">
      <c r="A129" s="13" t="s">
        <v>193</v>
      </c>
      <c r="B129" s="28" t="s">
        <v>195</v>
      </c>
      <c r="C129" s="29" t="s">
        <v>101</v>
      </c>
      <c r="D129" s="39">
        <v>2</v>
      </c>
      <c r="E129" s="61"/>
      <c r="F129" s="62">
        <f t="shared" si="9"/>
        <v>0</v>
      </c>
    </row>
    <row r="130" spans="1:8" ht="25.5">
      <c r="A130" s="13" t="s">
        <v>320</v>
      </c>
      <c r="B130" s="28" t="s">
        <v>336</v>
      </c>
      <c r="C130" s="29" t="s">
        <v>101</v>
      </c>
      <c r="D130" s="39">
        <v>2</v>
      </c>
      <c r="E130" s="61"/>
      <c r="F130" s="62">
        <f t="shared" si="9"/>
        <v>0</v>
      </c>
    </row>
    <row r="131" spans="1:8" ht="14.1" customHeight="1">
      <c r="A131" s="71" t="s">
        <v>360</v>
      </c>
      <c r="B131" s="72" t="s">
        <v>319</v>
      </c>
      <c r="C131" s="73"/>
      <c r="D131" s="74"/>
      <c r="E131" s="983"/>
      <c r="F131" s="75"/>
    </row>
    <row r="132" spans="1:8" ht="38.25">
      <c r="A132" s="77" t="s">
        <v>379</v>
      </c>
      <c r="B132" s="28" t="s">
        <v>355</v>
      </c>
      <c r="C132" s="29" t="s">
        <v>101</v>
      </c>
      <c r="D132" s="39">
        <v>4</v>
      </c>
      <c r="E132" s="61"/>
      <c r="F132" s="62">
        <f t="shared" ref="F132" si="10">D132*E132</f>
        <v>0</v>
      </c>
    </row>
    <row r="133" spans="1:8" ht="38.25">
      <c r="A133" s="77" t="s">
        <v>383</v>
      </c>
      <c r="B133" s="28" t="s">
        <v>359</v>
      </c>
      <c r="C133" s="29" t="s">
        <v>101</v>
      </c>
      <c r="D133" s="39">
        <v>3</v>
      </c>
      <c r="E133" s="61"/>
      <c r="F133" s="62">
        <f t="shared" ref="F133" si="11">D133*E133</f>
        <v>0</v>
      </c>
    </row>
    <row r="134" spans="1:8" ht="14.1" customHeight="1">
      <c r="A134" s="71" t="s">
        <v>388</v>
      </c>
      <c r="B134" s="72" t="s">
        <v>361</v>
      </c>
      <c r="C134" s="73"/>
      <c r="D134" s="74"/>
      <c r="E134" s="983"/>
      <c r="F134" s="75"/>
    </row>
    <row r="135" spans="1:8" ht="25.5">
      <c r="A135" s="77" t="s">
        <v>389</v>
      </c>
      <c r="B135" s="28" t="s">
        <v>363</v>
      </c>
      <c r="C135" s="29" t="s">
        <v>101</v>
      </c>
      <c r="D135" s="39">
        <v>1</v>
      </c>
      <c r="E135" s="61"/>
      <c r="F135" s="62">
        <f t="shared" ref="F135:F145" si="12">D135*E135</f>
        <v>0</v>
      </c>
    </row>
    <row r="136" spans="1:8" ht="51">
      <c r="A136" s="77" t="s">
        <v>390</v>
      </c>
      <c r="B136" s="28" t="s">
        <v>364</v>
      </c>
      <c r="C136" s="29"/>
      <c r="D136" s="39"/>
      <c r="E136" s="61"/>
      <c r="F136" s="62"/>
    </row>
    <row r="137" spans="1:8" ht="14.1" customHeight="1">
      <c r="A137" s="77" t="s">
        <v>391</v>
      </c>
      <c r="B137" s="28" t="s">
        <v>365</v>
      </c>
      <c r="C137" s="29" t="s">
        <v>126</v>
      </c>
      <c r="D137" s="39">
        <v>1.85</v>
      </c>
      <c r="E137" s="61"/>
      <c r="F137" s="62">
        <f t="shared" si="12"/>
        <v>0</v>
      </c>
    </row>
    <row r="138" spans="1:8" ht="14.1" customHeight="1">
      <c r="A138" s="77" t="s">
        <v>392</v>
      </c>
      <c r="B138" s="28" t="s">
        <v>366</v>
      </c>
      <c r="C138" s="29" t="s">
        <v>126</v>
      </c>
      <c r="D138" s="39">
        <v>5.29</v>
      </c>
      <c r="E138" s="61"/>
      <c r="F138" s="62">
        <f t="shared" si="12"/>
        <v>0</v>
      </c>
    </row>
    <row r="139" spans="1:8" ht="14.1" customHeight="1">
      <c r="A139" s="77" t="s">
        <v>393</v>
      </c>
      <c r="B139" s="28" t="s">
        <v>367</v>
      </c>
      <c r="C139" s="29" t="s">
        <v>126</v>
      </c>
      <c r="D139" s="39">
        <v>10.84</v>
      </c>
      <c r="E139" s="61"/>
      <c r="F139" s="62">
        <f t="shared" si="12"/>
        <v>0</v>
      </c>
    </row>
    <row r="140" spans="1:8" ht="14.1" customHeight="1">
      <c r="A140" s="77" t="s">
        <v>394</v>
      </c>
      <c r="B140" s="28" t="s">
        <v>368</v>
      </c>
      <c r="C140" s="29" t="s">
        <v>126</v>
      </c>
      <c r="D140" s="39">
        <v>0.79</v>
      </c>
      <c r="E140" s="61"/>
      <c r="F140" s="62">
        <f t="shared" si="12"/>
        <v>0</v>
      </c>
      <c r="H140" s="76"/>
    </row>
    <row r="141" spans="1:8" ht="25.5">
      <c r="A141" s="77" t="s">
        <v>395</v>
      </c>
      <c r="B141" s="28" t="s">
        <v>370</v>
      </c>
      <c r="C141" s="29" t="s">
        <v>101</v>
      </c>
      <c r="D141" s="39">
        <v>1</v>
      </c>
      <c r="E141" s="61"/>
      <c r="F141" s="62">
        <f t="shared" si="12"/>
        <v>0</v>
      </c>
    </row>
    <row r="142" spans="1:8" ht="25.5">
      <c r="A142" s="77" t="s">
        <v>396</v>
      </c>
      <c r="B142" s="28" t="s">
        <v>371</v>
      </c>
      <c r="C142" s="29" t="s">
        <v>133</v>
      </c>
      <c r="D142" s="39">
        <v>1.22</v>
      </c>
      <c r="E142" s="61"/>
      <c r="F142" s="62">
        <f t="shared" si="12"/>
        <v>0</v>
      </c>
    </row>
    <row r="143" spans="1:8" ht="14.1" customHeight="1">
      <c r="A143" s="77" t="s">
        <v>397</v>
      </c>
      <c r="B143" s="28" t="s">
        <v>373</v>
      </c>
      <c r="C143" s="29" t="s">
        <v>99</v>
      </c>
      <c r="D143" s="39">
        <v>0.26</v>
      </c>
      <c r="E143" s="61"/>
      <c r="F143" s="62">
        <f t="shared" si="12"/>
        <v>0</v>
      </c>
    </row>
    <row r="144" spans="1:8" ht="14.1" customHeight="1">
      <c r="A144" s="77" t="s">
        <v>398</v>
      </c>
      <c r="B144" s="28" t="s">
        <v>374</v>
      </c>
      <c r="C144" s="29" t="s">
        <v>99</v>
      </c>
      <c r="D144" s="39">
        <v>0.26</v>
      </c>
      <c r="E144" s="61"/>
      <c r="F144" s="62">
        <f t="shared" si="12"/>
        <v>0</v>
      </c>
    </row>
    <row r="145" spans="1:6" ht="14.1" customHeight="1">
      <c r="A145" s="77" t="s">
        <v>399</v>
      </c>
      <c r="B145" s="28" t="s">
        <v>378</v>
      </c>
      <c r="C145" s="29" t="s">
        <v>133</v>
      </c>
      <c r="D145" s="39">
        <v>0.79</v>
      </c>
      <c r="E145" s="61"/>
      <c r="F145" s="62">
        <f t="shared" si="12"/>
        <v>0</v>
      </c>
    </row>
    <row r="146" spans="1:6" ht="8.4499999999999993" customHeight="1" thickBot="1">
      <c r="A146" s="5"/>
      <c r="B146" s="5"/>
      <c r="C146" s="5"/>
      <c r="D146" s="40"/>
      <c r="E146" s="978"/>
      <c r="F146" s="5"/>
    </row>
    <row r="147" spans="1:6" ht="14.1" customHeight="1" thickTop="1" thickBot="1">
      <c r="A147" s="10"/>
      <c r="B147" s="32" t="s">
        <v>6</v>
      </c>
      <c r="C147" s="10"/>
      <c r="D147" s="42"/>
      <c r="E147" s="981"/>
      <c r="F147" s="33">
        <f>SUM(F112:F146)</f>
        <v>0</v>
      </c>
    </row>
    <row r="148" spans="1:6" ht="14.1" customHeight="1" thickBot="1">
      <c r="A148" s="44" t="s">
        <v>42</v>
      </c>
      <c r="B148" s="45" t="s">
        <v>43</v>
      </c>
      <c r="C148" s="46"/>
      <c r="D148" s="47"/>
      <c r="E148" s="973"/>
      <c r="F148" s="48"/>
    </row>
    <row r="149" spans="1:6" ht="8.4499999999999993" customHeight="1">
      <c r="A149" s="7"/>
      <c r="B149" s="6"/>
      <c r="C149" s="7"/>
      <c r="D149" s="37"/>
      <c r="E149" s="974"/>
      <c r="F149" s="9"/>
    </row>
    <row r="150" spans="1:6" ht="14.1" customHeight="1">
      <c r="A150" s="14" t="s">
        <v>46</v>
      </c>
      <c r="B150" s="16" t="s">
        <v>47</v>
      </c>
      <c r="C150" s="3"/>
      <c r="D150" s="38"/>
      <c r="E150" s="977"/>
      <c r="F150" s="8"/>
    </row>
    <row r="151" spans="1:6" ht="38.25">
      <c r="A151" s="69" t="s">
        <v>205</v>
      </c>
      <c r="B151" s="34" t="s">
        <v>323</v>
      </c>
      <c r="C151" s="29" t="s">
        <v>120</v>
      </c>
      <c r="D151" s="39">
        <v>9.68</v>
      </c>
      <c r="E151" s="976"/>
      <c r="F151" s="12">
        <f t="shared" ref="F151" si="13">E151*D151</f>
        <v>0</v>
      </c>
    </row>
    <row r="152" spans="1:6" ht="38.25">
      <c r="A152" s="69" t="s">
        <v>206</v>
      </c>
      <c r="B152" s="34" t="s">
        <v>324</v>
      </c>
      <c r="C152" s="29" t="s">
        <v>120</v>
      </c>
      <c r="D152" s="39">
        <v>9.68</v>
      </c>
      <c r="E152" s="976"/>
      <c r="F152" s="12">
        <f t="shared" ref="F152:F156" si="14">E152*D152</f>
        <v>0</v>
      </c>
    </row>
    <row r="153" spans="1:6" ht="38.25">
      <c r="A153" s="69" t="s">
        <v>207</v>
      </c>
      <c r="B153" s="34" t="s">
        <v>326</v>
      </c>
      <c r="C153" s="29" t="s">
        <v>120</v>
      </c>
      <c r="D153" s="39">
        <v>0.34</v>
      </c>
      <c r="E153" s="976"/>
      <c r="F153" s="12">
        <f t="shared" ref="F153" si="15">E153*D153</f>
        <v>0</v>
      </c>
    </row>
    <row r="154" spans="1:6" ht="38.25">
      <c r="A154" s="69" t="s">
        <v>208</v>
      </c>
      <c r="B154" s="34" t="s">
        <v>329</v>
      </c>
      <c r="C154" s="29" t="s">
        <v>120</v>
      </c>
      <c r="D154" s="39">
        <v>1.59</v>
      </c>
      <c r="E154" s="976"/>
      <c r="F154" s="12">
        <f t="shared" si="14"/>
        <v>0</v>
      </c>
    </row>
    <row r="155" spans="1:6" ht="38.25">
      <c r="A155" s="69" t="s">
        <v>209</v>
      </c>
      <c r="B155" s="34" t="s">
        <v>330</v>
      </c>
      <c r="C155" s="29" t="s">
        <v>120</v>
      </c>
      <c r="D155" s="39">
        <v>0.63</v>
      </c>
      <c r="E155" s="976"/>
      <c r="F155" s="12">
        <f t="shared" ref="F155" si="16">E155*D155</f>
        <v>0</v>
      </c>
    </row>
    <row r="156" spans="1:6" ht="38.25">
      <c r="A156" s="69" t="s">
        <v>210</v>
      </c>
      <c r="B156" s="34" t="s">
        <v>331</v>
      </c>
      <c r="C156" s="29" t="s">
        <v>99</v>
      </c>
      <c r="D156" s="39">
        <v>0.67</v>
      </c>
      <c r="E156" s="976"/>
      <c r="F156" s="12">
        <f t="shared" si="14"/>
        <v>0</v>
      </c>
    </row>
    <row r="157" spans="1:6" ht="38.25">
      <c r="A157" s="69" t="s">
        <v>211</v>
      </c>
      <c r="B157" s="28" t="s">
        <v>333</v>
      </c>
      <c r="C157" s="29" t="s">
        <v>99</v>
      </c>
      <c r="D157" s="39">
        <v>3.64</v>
      </c>
      <c r="E157" s="976"/>
      <c r="F157" s="12">
        <f t="shared" ref="F157" si="17">E157*D157</f>
        <v>0</v>
      </c>
    </row>
    <row r="158" spans="1:6">
      <c r="A158" s="69" t="s">
        <v>212</v>
      </c>
      <c r="B158" s="28" t="s">
        <v>163</v>
      </c>
      <c r="C158" s="29" t="s">
        <v>120</v>
      </c>
      <c r="D158" s="39">
        <v>1.32</v>
      </c>
      <c r="E158" s="976"/>
      <c r="F158" s="12">
        <f t="shared" ref="F158" si="18">E158*D158</f>
        <v>0</v>
      </c>
    </row>
    <row r="159" spans="1:6" ht="38.25">
      <c r="A159" s="69" t="s">
        <v>213</v>
      </c>
      <c r="B159" s="28" t="s">
        <v>164</v>
      </c>
      <c r="C159" s="29" t="s">
        <v>126</v>
      </c>
      <c r="D159" s="39">
        <v>0.79</v>
      </c>
      <c r="E159" s="976"/>
      <c r="F159" s="12">
        <f t="shared" ref="F159" si="19">E159*D159</f>
        <v>0</v>
      </c>
    </row>
    <row r="160" spans="1:6" ht="14.1" customHeight="1">
      <c r="A160" s="14" t="s">
        <v>48</v>
      </c>
      <c r="B160" s="16" t="s">
        <v>49</v>
      </c>
      <c r="C160" s="3"/>
      <c r="D160" s="38"/>
      <c r="E160" s="977"/>
      <c r="F160" s="8"/>
    </row>
    <row r="161" spans="1:6" ht="25.5">
      <c r="A161" s="69" t="s">
        <v>254</v>
      </c>
      <c r="B161" s="28" t="s">
        <v>349</v>
      </c>
      <c r="C161" s="29" t="s">
        <v>101</v>
      </c>
      <c r="D161" s="39">
        <v>2</v>
      </c>
      <c r="E161" s="976"/>
      <c r="F161" s="12">
        <f t="shared" ref="F161" si="20">E161*D161</f>
        <v>0</v>
      </c>
    </row>
    <row r="162" spans="1:6" ht="8.4499999999999993" customHeight="1" thickBot="1">
      <c r="A162" s="5"/>
      <c r="B162" s="5"/>
      <c r="C162" s="5"/>
      <c r="D162" s="40"/>
      <c r="E162" s="978"/>
      <c r="F162" s="5"/>
    </row>
    <row r="163" spans="1:6" ht="14.1" customHeight="1" thickTop="1">
      <c r="A163" s="10"/>
      <c r="B163" s="32" t="s">
        <v>6</v>
      </c>
      <c r="C163" s="10"/>
      <c r="D163" s="42"/>
      <c r="E163" s="981"/>
      <c r="F163" s="33">
        <f>SUM(F150:F162)</f>
        <v>0</v>
      </c>
    </row>
    <row r="164" spans="1:6" ht="14.1" customHeight="1">
      <c r="A164" s="55"/>
      <c r="B164" s="56"/>
      <c r="C164" s="55"/>
      <c r="D164" s="57"/>
      <c r="E164" s="984"/>
      <c r="F164" s="58"/>
    </row>
    <row r="165" spans="1:6" ht="14.1" customHeight="1">
      <c r="D165" s="43"/>
    </row>
    <row r="166" spans="1:6" ht="14.1" customHeight="1">
      <c r="A166" s="70"/>
      <c r="B166" s="70"/>
      <c r="C166" s="70"/>
      <c r="D166" s="70"/>
      <c r="E166" s="986"/>
      <c r="F166" s="70"/>
    </row>
    <row r="167" spans="1:6" ht="14.1" customHeight="1">
      <c r="A167" s="70"/>
      <c r="B167" s="70"/>
      <c r="C167" s="70"/>
      <c r="D167" s="70"/>
      <c r="E167" s="986"/>
      <c r="F167" s="70"/>
    </row>
    <row r="168" spans="1:6" ht="14.1" customHeight="1">
      <c r="D168" s="43"/>
    </row>
    <row r="169" spans="1:6" ht="14.1" customHeight="1">
      <c r="D169" s="43"/>
    </row>
    <row r="170" spans="1:6" ht="14.1" customHeight="1">
      <c r="D170" s="43"/>
    </row>
    <row r="171" spans="1:6" ht="14.1" customHeight="1">
      <c r="D171" s="43"/>
    </row>
    <row r="172" spans="1:6" ht="14.1" customHeight="1">
      <c r="D172" s="43"/>
    </row>
    <row r="173" spans="1:6" ht="14.1" customHeight="1">
      <c r="D173" s="43"/>
    </row>
    <row r="174" spans="1:6" ht="14.1" customHeight="1">
      <c r="D174" s="43"/>
    </row>
    <row r="175" spans="1:6" ht="14.1" customHeight="1">
      <c r="D175" s="43"/>
    </row>
    <row r="176" spans="1:6" ht="14.1" customHeight="1">
      <c r="D176" s="43"/>
    </row>
    <row r="177" spans="4:7" ht="14.1" customHeight="1">
      <c r="D177" s="43"/>
    </row>
    <row r="178" spans="4:7">
      <c r="D178" s="43"/>
    </row>
    <row r="179" spans="4:7">
      <c r="D179" s="43"/>
    </row>
    <row r="180" spans="4:7">
      <c r="D180" s="43"/>
    </row>
    <row r="181" spans="4:7">
      <c r="D181" s="43"/>
      <c r="G181" s="76"/>
    </row>
    <row r="182" spans="4:7" ht="8.4499999999999993" customHeight="1">
      <c r="D182" s="43"/>
    </row>
    <row r="183" spans="4:7" ht="14.1" customHeight="1">
      <c r="D183" s="43"/>
    </row>
    <row r="184" spans="4:7" ht="17.100000000000001" customHeight="1">
      <c r="D184" s="43"/>
    </row>
    <row r="185" spans="4:7" ht="8.4499999999999993" customHeight="1">
      <c r="D185" s="43"/>
    </row>
    <row r="186" spans="4:7" ht="14.1" customHeight="1">
      <c r="D186" s="43"/>
    </row>
    <row r="187" spans="4:7">
      <c r="D187" s="43"/>
    </row>
    <row r="188" spans="4:7">
      <c r="D188" s="43"/>
    </row>
    <row r="189" spans="4:7">
      <c r="D189" s="43"/>
    </row>
    <row r="190" spans="4:7">
      <c r="D190" s="43"/>
    </row>
    <row r="191" spans="4:7">
      <c r="D191" s="43"/>
    </row>
    <row r="192" spans="4:7">
      <c r="D192" s="43"/>
    </row>
    <row r="193" spans="4:4">
      <c r="D193" s="43"/>
    </row>
    <row r="194" spans="4:4" ht="14.1" customHeight="1">
      <c r="D194" s="43"/>
    </row>
    <row r="195" spans="4:4">
      <c r="D195" s="43"/>
    </row>
    <row r="196" spans="4:4" ht="24.75" customHeight="1">
      <c r="D196" s="43"/>
    </row>
    <row r="197" spans="4:4" ht="24.75" customHeight="1">
      <c r="D197" s="43"/>
    </row>
    <row r="198" spans="4:4" ht="24.75" customHeight="1">
      <c r="D198" s="43"/>
    </row>
    <row r="199" spans="4:4">
      <c r="D199" s="43"/>
    </row>
    <row r="200" spans="4:4">
      <c r="D200" s="43"/>
    </row>
    <row r="201" spans="4:4">
      <c r="D201" s="43"/>
    </row>
    <row r="202" spans="4:4">
      <c r="D202" s="43"/>
    </row>
    <row r="203" spans="4:4">
      <c r="D203" s="43"/>
    </row>
    <row r="204" spans="4:4">
      <c r="D204" s="43"/>
    </row>
    <row r="205" spans="4:4">
      <c r="D205" s="43"/>
    </row>
    <row r="206" spans="4:4" ht="14.1" customHeight="1">
      <c r="D206" s="43"/>
    </row>
    <row r="207" spans="4:4">
      <c r="D207" s="43"/>
    </row>
    <row r="208" spans="4:4" ht="14.1" customHeight="1">
      <c r="D208" s="43"/>
    </row>
    <row r="209" spans="4:4">
      <c r="D209" s="43"/>
    </row>
    <row r="210" spans="4:4">
      <c r="D210" s="43"/>
    </row>
    <row r="211" spans="4:4" ht="8.4499999999999993" customHeight="1">
      <c r="D211" s="43"/>
    </row>
    <row r="212" spans="4:4" ht="14.1" customHeight="1">
      <c r="D212" s="43"/>
    </row>
    <row r="213" spans="4:4" ht="17.100000000000001" customHeight="1">
      <c r="D213" s="43"/>
    </row>
    <row r="214" spans="4:4" ht="8.4499999999999993" customHeight="1">
      <c r="D214" s="43"/>
    </row>
    <row r="215" spans="4:4" ht="14.1" customHeight="1">
      <c r="D215" s="43"/>
    </row>
    <row r="216" spans="4:4" ht="14.1" customHeight="1">
      <c r="D216" s="43"/>
    </row>
    <row r="217" spans="4:4" ht="14.1" customHeight="1">
      <c r="D217" s="43"/>
    </row>
    <row r="218" spans="4:4" ht="14.1" customHeight="1">
      <c r="D218" s="43"/>
    </row>
    <row r="219" spans="4:4" ht="14.1" customHeight="1">
      <c r="D219" s="43"/>
    </row>
    <row r="220" spans="4:4" ht="8.4499999999999993" customHeight="1">
      <c r="D220" s="43"/>
    </row>
    <row r="221" spans="4:4" ht="14.1" customHeight="1">
      <c r="D221" s="43"/>
    </row>
    <row r="222" spans="4:4" ht="14.1" customHeight="1">
      <c r="D222" s="43"/>
    </row>
    <row r="223" spans="4:4">
      <c r="D223" s="43"/>
    </row>
    <row r="224" spans="4:4">
      <c r="D224" s="43"/>
    </row>
    <row r="225" spans="4:4">
      <c r="D225" s="43"/>
    </row>
    <row r="226" spans="4:4">
      <c r="D226" s="43"/>
    </row>
    <row r="227" spans="4:4">
      <c r="D227" s="43"/>
    </row>
    <row r="228" spans="4:4">
      <c r="D228" s="43"/>
    </row>
    <row r="229" spans="4:4">
      <c r="D229" s="43"/>
    </row>
    <row r="230" spans="4:4">
      <c r="D230" s="43"/>
    </row>
    <row r="231" spans="4:4">
      <c r="D231" s="43"/>
    </row>
    <row r="232" spans="4:4">
      <c r="D232" s="43"/>
    </row>
    <row r="233" spans="4:4">
      <c r="D233" s="43"/>
    </row>
    <row r="234" spans="4:4">
      <c r="D234" s="43"/>
    </row>
    <row r="235" spans="4:4">
      <c r="D235" s="43"/>
    </row>
    <row r="236" spans="4:4">
      <c r="D236" s="43"/>
    </row>
    <row r="237" spans="4:4">
      <c r="D237" s="43"/>
    </row>
    <row r="238" spans="4:4">
      <c r="D238" s="43"/>
    </row>
    <row r="239" spans="4:4">
      <c r="D239" s="43"/>
    </row>
    <row r="240" spans="4:4">
      <c r="D240" s="43"/>
    </row>
    <row r="241" spans="4:4">
      <c r="D241" s="43"/>
    </row>
    <row r="242" spans="4:4">
      <c r="D242" s="43"/>
    </row>
    <row r="243" spans="4:4">
      <c r="D243" s="43"/>
    </row>
    <row r="244" spans="4:4">
      <c r="D244" s="43"/>
    </row>
    <row r="245" spans="4:4">
      <c r="D245" s="43"/>
    </row>
    <row r="246" spans="4:4">
      <c r="D246" s="43"/>
    </row>
    <row r="247" spans="4:4">
      <c r="D247" s="43"/>
    </row>
    <row r="248" spans="4:4">
      <c r="D248" s="43"/>
    </row>
    <row r="249" spans="4:4">
      <c r="D249" s="43"/>
    </row>
    <row r="250" spans="4:4">
      <c r="D250" s="43"/>
    </row>
    <row r="251" spans="4:4">
      <c r="D251" s="43"/>
    </row>
    <row r="252" spans="4:4">
      <c r="D252" s="43"/>
    </row>
    <row r="253" spans="4:4">
      <c r="D253" s="43"/>
    </row>
    <row r="254" spans="4:4">
      <c r="D254" s="43"/>
    </row>
    <row r="255" spans="4:4">
      <c r="D255" s="43"/>
    </row>
    <row r="256" spans="4:4">
      <c r="D256" s="43"/>
    </row>
    <row r="257" spans="4:4">
      <c r="D257" s="43"/>
    </row>
    <row r="258" spans="4:4">
      <c r="D258" s="43"/>
    </row>
    <row r="259" spans="4:4">
      <c r="D259" s="43"/>
    </row>
    <row r="260" spans="4:4">
      <c r="D260" s="43"/>
    </row>
    <row r="261" spans="4:4">
      <c r="D261" s="43"/>
    </row>
    <row r="262" spans="4:4">
      <c r="D262" s="43"/>
    </row>
    <row r="263" spans="4:4">
      <c r="D263" s="43"/>
    </row>
    <row r="264" spans="4:4">
      <c r="D264" s="43"/>
    </row>
    <row r="265" spans="4:4">
      <c r="D265" s="43"/>
    </row>
    <row r="266" spans="4:4">
      <c r="D266" s="43"/>
    </row>
    <row r="267" spans="4:4">
      <c r="D267" s="43"/>
    </row>
    <row r="268" spans="4:4">
      <c r="D268" s="43"/>
    </row>
    <row r="269" spans="4:4">
      <c r="D269" s="43"/>
    </row>
    <row r="270" spans="4:4">
      <c r="D270" s="43"/>
    </row>
    <row r="271" spans="4:4">
      <c r="D271" s="43"/>
    </row>
    <row r="272" spans="4:4">
      <c r="D272" s="43"/>
    </row>
    <row r="273" spans="4:4">
      <c r="D273" s="43"/>
    </row>
    <row r="274" spans="4:4">
      <c r="D274" s="43"/>
    </row>
    <row r="275" spans="4:4">
      <c r="D275" s="43"/>
    </row>
    <row r="276" spans="4:4">
      <c r="D276" s="43"/>
    </row>
    <row r="277" spans="4:4">
      <c r="D277" s="43"/>
    </row>
    <row r="278" spans="4:4">
      <c r="D278" s="43"/>
    </row>
    <row r="279" spans="4:4">
      <c r="D279" s="43"/>
    </row>
    <row r="280" spans="4:4">
      <c r="D280" s="43"/>
    </row>
    <row r="281" spans="4:4">
      <c r="D281" s="43"/>
    </row>
    <row r="282" spans="4:4">
      <c r="D282" s="43"/>
    </row>
    <row r="283" spans="4:4">
      <c r="D283" s="43"/>
    </row>
    <row r="284" spans="4:4">
      <c r="D284" s="43"/>
    </row>
    <row r="285" spans="4:4">
      <c r="D285" s="43"/>
    </row>
    <row r="286" spans="4:4">
      <c r="D286" s="43"/>
    </row>
    <row r="287" spans="4:4">
      <c r="D287" s="43"/>
    </row>
    <row r="288" spans="4:4">
      <c r="D288" s="43"/>
    </row>
    <row r="289" spans="4:4">
      <c r="D289" s="43"/>
    </row>
    <row r="290" spans="4:4">
      <c r="D290" s="43"/>
    </row>
    <row r="291" spans="4:4">
      <c r="D291" s="43"/>
    </row>
    <row r="292" spans="4:4">
      <c r="D292" s="43"/>
    </row>
    <row r="293" spans="4:4">
      <c r="D293" s="43"/>
    </row>
    <row r="294" spans="4:4">
      <c r="D294" s="43"/>
    </row>
    <row r="295" spans="4:4">
      <c r="D295" s="43"/>
    </row>
    <row r="296" spans="4:4">
      <c r="D296" s="43"/>
    </row>
    <row r="297" spans="4:4">
      <c r="D297" s="43"/>
    </row>
    <row r="298" spans="4:4">
      <c r="D298" s="43"/>
    </row>
    <row r="299" spans="4:4">
      <c r="D299" s="43"/>
    </row>
    <row r="300" spans="4:4">
      <c r="D300" s="43"/>
    </row>
    <row r="301" spans="4:4">
      <c r="D301" s="43"/>
    </row>
    <row r="302" spans="4:4">
      <c r="D302" s="43"/>
    </row>
    <row r="303" spans="4:4">
      <c r="D303" s="43"/>
    </row>
    <row r="304" spans="4:4">
      <c r="D304" s="43"/>
    </row>
    <row r="305" spans="4:4">
      <c r="D305" s="43"/>
    </row>
    <row r="306" spans="4:4">
      <c r="D306" s="43"/>
    </row>
    <row r="307" spans="4:4">
      <c r="D307" s="43"/>
    </row>
    <row r="308" spans="4:4">
      <c r="D308" s="43"/>
    </row>
    <row r="309" spans="4:4">
      <c r="D309" s="43"/>
    </row>
    <row r="310" spans="4:4">
      <c r="D310" s="43"/>
    </row>
    <row r="311" spans="4:4">
      <c r="D311" s="43"/>
    </row>
    <row r="312" spans="4:4">
      <c r="D312" s="43"/>
    </row>
    <row r="313" spans="4:4">
      <c r="D313" s="43"/>
    </row>
    <row r="314" spans="4:4">
      <c r="D314" s="43"/>
    </row>
    <row r="315" spans="4:4">
      <c r="D315" s="43"/>
    </row>
    <row r="316" spans="4:4">
      <c r="D316" s="43"/>
    </row>
    <row r="317" spans="4:4">
      <c r="D317" s="43"/>
    </row>
    <row r="318" spans="4:4">
      <c r="D318" s="43"/>
    </row>
    <row r="319" spans="4:4">
      <c r="D319" s="43"/>
    </row>
    <row r="320" spans="4:4">
      <c r="D320" s="43"/>
    </row>
    <row r="321" spans="4:4">
      <c r="D321" s="43"/>
    </row>
    <row r="322" spans="4:4">
      <c r="D322" s="43"/>
    </row>
    <row r="323" spans="4:4">
      <c r="D323" s="43"/>
    </row>
    <row r="324" spans="4:4">
      <c r="D324" s="43"/>
    </row>
    <row r="325" spans="4:4">
      <c r="D325" s="43"/>
    </row>
    <row r="326" spans="4:4">
      <c r="D326" s="43"/>
    </row>
    <row r="327" spans="4:4">
      <c r="D327" s="43"/>
    </row>
    <row r="328" spans="4:4">
      <c r="D328" s="43"/>
    </row>
    <row r="329" spans="4:4">
      <c r="D329" s="43"/>
    </row>
    <row r="330" spans="4:4">
      <c r="D330" s="43"/>
    </row>
    <row r="331" spans="4:4">
      <c r="D331" s="43"/>
    </row>
    <row r="332" spans="4:4">
      <c r="D332" s="43"/>
    </row>
    <row r="333" spans="4:4">
      <c r="D333" s="43"/>
    </row>
    <row r="334" spans="4:4">
      <c r="D334" s="43"/>
    </row>
    <row r="335" spans="4:4">
      <c r="D335" s="43"/>
    </row>
    <row r="336" spans="4:4">
      <c r="D336" s="43"/>
    </row>
    <row r="337" spans="4:4">
      <c r="D337" s="43"/>
    </row>
    <row r="338" spans="4:4">
      <c r="D338" s="43"/>
    </row>
    <row r="339" spans="4:4">
      <c r="D339" s="43"/>
    </row>
    <row r="340" spans="4:4">
      <c r="D340" s="43"/>
    </row>
    <row r="341" spans="4:4">
      <c r="D341" s="43"/>
    </row>
    <row r="342" spans="4:4">
      <c r="D342" s="43"/>
    </row>
    <row r="343" spans="4:4">
      <c r="D343" s="43"/>
    </row>
    <row r="344" spans="4:4">
      <c r="D344" s="43"/>
    </row>
    <row r="345" spans="4:4">
      <c r="D345" s="43"/>
    </row>
    <row r="346" spans="4:4">
      <c r="D346" s="43"/>
    </row>
    <row r="347" spans="4:4">
      <c r="D347" s="43"/>
    </row>
    <row r="348" spans="4:4">
      <c r="D348" s="43"/>
    </row>
    <row r="349" spans="4:4">
      <c r="D349" s="43"/>
    </row>
    <row r="350" spans="4:4">
      <c r="D350" s="43"/>
    </row>
    <row r="351" spans="4:4">
      <c r="D351" s="43"/>
    </row>
    <row r="352" spans="4:4">
      <c r="D352" s="43"/>
    </row>
    <row r="353" spans="4:4">
      <c r="D353" s="43"/>
    </row>
    <row r="354" spans="4:4">
      <c r="D354" s="43"/>
    </row>
    <row r="355" spans="4:4">
      <c r="D355" s="43"/>
    </row>
    <row r="356" spans="4:4">
      <c r="D356" s="43"/>
    </row>
    <row r="357" spans="4:4">
      <c r="D357" s="43"/>
    </row>
    <row r="358" spans="4:4">
      <c r="D358" s="43"/>
    </row>
    <row r="359" spans="4:4">
      <c r="D359" s="43"/>
    </row>
    <row r="360" spans="4:4">
      <c r="D360" s="43"/>
    </row>
    <row r="361" spans="4:4">
      <c r="D361" s="43"/>
    </row>
    <row r="362" spans="4:4">
      <c r="D362" s="43"/>
    </row>
    <row r="363" spans="4:4">
      <c r="D363" s="43"/>
    </row>
    <row r="364" spans="4:4">
      <c r="D364" s="43"/>
    </row>
    <row r="365" spans="4:4">
      <c r="D365" s="43"/>
    </row>
    <row r="366" spans="4:4">
      <c r="D366" s="43"/>
    </row>
    <row r="367" spans="4:4">
      <c r="D367" s="43"/>
    </row>
    <row r="368" spans="4:4">
      <c r="D368" s="43"/>
    </row>
    <row r="369" spans="4:4">
      <c r="D369" s="43"/>
    </row>
    <row r="370" spans="4:4">
      <c r="D370" s="43"/>
    </row>
    <row r="371" spans="4:4">
      <c r="D371" s="43"/>
    </row>
    <row r="372" spans="4:4">
      <c r="D372" s="43"/>
    </row>
    <row r="373" spans="4:4">
      <c r="D373" s="43"/>
    </row>
    <row r="374" spans="4:4">
      <c r="D374" s="43"/>
    </row>
    <row r="375" spans="4:4">
      <c r="D375" s="43"/>
    </row>
    <row r="376" spans="4:4">
      <c r="D376" s="43"/>
    </row>
    <row r="377" spans="4:4">
      <c r="D377" s="43"/>
    </row>
    <row r="378" spans="4:4">
      <c r="D378" s="43"/>
    </row>
    <row r="379" spans="4:4">
      <c r="D379" s="43"/>
    </row>
    <row r="380" spans="4:4">
      <c r="D380" s="43"/>
    </row>
    <row r="381" spans="4:4">
      <c r="D381" s="43"/>
    </row>
    <row r="382" spans="4:4">
      <c r="D382" s="43"/>
    </row>
    <row r="383" spans="4:4">
      <c r="D383" s="43"/>
    </row>
    <row r="384" spans="4:4">
      <c r="D384" s="43"/>
    </row>
    <row r="385" spans="4:4">
      <c r="D385" s="43"/>
    </row>
    <row r="386" spans="4:4">
      <c r="D386" s="43"/>
    </row>
    <row r="387" spans="4:4">
      <c r="D387" s="43"/>
    </row>
    <row r="388" spans="4:4">
      <c r="D388" s="43"/>
    </row>
    <row r="389" spans="4:4">
      <c r="D389" s="43"/>
    </row>
    <row r="390" spans="4:4">
      <c r="D390" s="43"/>
    </row>
    <row r="391" spans="4:4">
      <c r="D391" s="43"/>
    </row>
    <row r="392" spans="4:4">
      <c r="D392" s="43"/>
    </row>
    <row r="393" spans="4:4">
      <c r="D393" s="43"/>
    </row>
    <row r="394" spans="4:4">
      <c r="D394" s="43"/>
    </row>
    <row r="395" spans="4:4">
      <c r="D395" s="43"/>
    </row>
    <row r="396" spans="4:4">
      <c r="D396" s="43"/>
    </row>
    <row r="397" spans="4:4">
      <c r="D397" s="43"/>
    </row>
    <row r="398" spans="4:4">
      <c r="D398" s="43"/>
    </row>
    <row r="399" spans="4:4">
      <c r="D399" s="43"/>
    </row>
    <row r="400" spans="4:4">
      <c r="D400" s="43"/>
    </row>
    <row r="401" spans="4:4">
      <c r="D401" s="43"/>
    </row>
    <row r="402" spans="4:4">
      <c r="D402" s="43"/>
    </row>
    <row r="403" spans="4:4">
      <c r="D403" s="43"/>
    </row>
    <row r="404" spans="4:4">
      <c r="D404" s="43"/>
    </row>
    <row r="405" spans="4:4">
      <c r="D405" s="43"/>
    </row>
    <row r="406" spans="4:4">
      <c r="D406" s="43"/>
    </row>
    <row r="407" spans="4:4">
      <c r="D407" s="43"/>
    </row>
    <row r="408" spans="4:4">
      <c r="D408" s="43"/>
    </row>
    <row r="409" spans="4:4">
      <c r="D409" s="43"/>
    </row>
    <row r="410" spans="4:4">
      <c r="D410" s="43"/>
    </row>
    <row r="411" spans="4:4">
      <c r="D411" s="43"/>
    </row>
    <row r="412" spans="4:4">
      <c r="D412" s="43"/>
    </row>
    <row r="413" spans="4:4">
      <c r="D413" s="43"/>
    </row>
    <row r="414" spans="4:4">
      <c r="D414" s="43"/>
    </row>
    <row r="415" spans="4:4">
      <c r="D415" s="43"/>
    </row>
    <row r="416" spans="4:4">
      <c r="D416" s="43"/>
    </row>
    <row r="417" spans="4:4">
      <c r="D417" s="43"/>
    </row>
    <row r="418" spans="4:4">
      <c r="D418" s="43"/>
    </row>
    <row r="419" spans="4:4">
      <c r="D419" s="43"/>
    </row>
    <row r="420" spans="4:4">
      <c r="D420" s="43"/>
    </row>
    <row r="421" spans="4:4">
      <c r="D421" s="43"/>
    </row>
    <row r="422" spans="4:4">
      <c r="D422" s="43"/>
    </row>
    <row r="423" spans="4:4">
      <c r="D423" s="43"/>
    </row>
    <row r="424" spans="4:4">
      <c r="D424" s="43"/>
    </row>
    <row r="425" spans="4:4">
      <c r="D425" s="43"/>
    </row>
    <row r="426" spans="4:4">
      <c r="D426" s="43"/>
    </row>
    <row r="427" spans="4:4">
      <c r="D427" s="43"/>
    </row>
    <row r="428" spans="4:4">
      <c r="D428" s="43"/>
    </row>
    <row r="429" spans="4:4">
      <c r="D429" s="43"/>
    </row>
    <row r="430" spans="4:4">
      <c r="D430" s="43"/>
    </row>
    <row r="431" spans="4:4">
      <c r="D431" s="43"/>
    </row>
    <row r="432" spans="4:4">
      <c r="D432" s="43"/>
    </row>
    <row r="433" spans="4:4">
      <c r="D433" s="43"/>
    </row>
    <row r="434" spans="4:4">
      <c r="D434" s="43"/>
    </row>
    <row r="435" spans="4:4">
      <c r="D435" s="43"/>
    </row>
    <row r="436" spans="4:4">
      <c r="D436" s="43"/>
    </row>
    <row r="437" spans="4:4">
      <c r="D437" s="43"/>
    </row>
    <row r="438" spans="4:4">
      <c r="D438" s="43"/>
    </row>
    <row r="439" spans="4:4">
      <c r="D439" s="43"/>
    </row>
    <row r="440" spans="4:4">
      <c r="D440" s="43"/>
    </row>
    <row r="441" spans="4:4">
      <c r="D441" s="43"/>
    </row>
    <row r="442" spans="4:4">
      <c r="D442" s="43"/>
    </row>
    <row r="443" spans="4:4">
      <c r="D443" s="43"/>
    </row>
    <row r="444" spans="4:4">
      <c r="D444" s="43"/>
    </row>
    <row r="445" spans="4:4">
      <c r="D445" s="43"/>
    </row>
    <row r="446" spans="4:4">
      <c r="D446" s="43"/>
    </row>
    <row r="447" spans="4:4">
      <c r="D447" s="43"/>
    </row>
    <row r="448" spans="4:4">
      <c r="D448" s="43"/>
    </row>
    <row r="449" spans="4:4">
      <c r="D449" s="43"/>
    </row>
    <row r="450" spans="4:4">
      <c r="D450" s="43"/>
    </row>
    <row r="451" spans="4:4">
      <c r="D451" s="43"/>
    </row>
    <row r="452" spans="4:4">
      <c r="D452" s="43"/>
    </row>
    <row r="453" spans="4:4">
      <c r="D453" s="43"/>
    </row>
    <row r="454" spans="4:4">
      <c r="D454" s="43"/>
    </row>
    <row r="455" spans="4:4">
      <c r="D455" s="43"/>
    </row>
    <row r="456" spans="4:4">
      <c r="D456" s="43"/>
    </row>
    <row r="457" spans="4:4">
      <c r="D457" s="43"/>
    </row>
    <row r="458" spans="4:4">
      <c r="D458" s="43"/>
    </row>
    <row r="459" spans="4:4">
      <c r="D459" s="43"/>
    </row>
    <row r="460" spans="4:4">
      <c r="D460" s="43"/>
    </row>
    <row r="461" spans="4:4">
      <c r="D461" s="43"/>
    </row>
    <row r="462" spans="4:4">
      <c r="D462" s="43"/>
    </row>
    <row r="463" spans="4:4">
      <c r="D463" s="43"/>
    </row>
    <row r="464" spans="4:4">
      <c r="D464" s="43"/>
    </row>
    <row r="465" spans="4:4">
      <c r="D465" s="43"/>
    </row>
    <row r="466" spans="4:4">
      <c r="D466" s="43"/>
    </row>
    <row r="467" spans="4:4">
      <c r="D467" s="43"/>
    </row>
    <row r="468" spans="4:4">
      <c r="D468" s="43"/>
    </row>
    <row r="469" spans="4:4">
      <c r="D469" s="43"/>
    </row>
    <row r="470" spans="4:4">
      <c r="D470" s="43"/>
    </row>
    <row r="471" spans="4:4">
      <c r="D471" s="43"/>
    </row>
    <row r="472" spans="4:4">
      <c r="D472" s="43"/>
    </row>
    <row r="473" spans="4:4">
      <c r="D473" s="43"/>
    </row>
    <row r="474" spans="4:4">
      <c r="D474" s="43"/>
    </row>
    <row r="475" spans="4:4">
      <c r="D475" s="43"/>
    </row>
    <row r="476" spans="4:4">
      <c r="D476" s="43"/>
    </row>
    <row r="477" spans="4:4">
      <c r="D477" s="43"/>
    </row>
    <row r="478" spans="4:4">
      <c r="D478" s="43"/>
    </row>
    <row r="479" spans="4:4">
      <c r="D479" s="43"/>
    </row>
    <row r="480" spans="4:4">
      <c r="D480" s="43"/>
    </row>
    <row r="481" spans="4:4">
      <c r="D481" s="43"/>
    </row>
    <row r="482" spans="4:4">
      <c r="D482" s="43"/>
    </row>
    <row r="483" spans="4:4">
      <c r="D483" s="43"/>
    </row>
    <row r="484" spans="4:4">
      <c r="D484" s="43"/>
    </row>
    <row r="485" spans="4:4">
      <c r="D485" s="43"/>
    </row>
    <row r="486" spans="4:4">
      <c r="D486" s="43"/>
    </row>
    <row r="487" spans="4:4">
      <c r="D487" s="43"/>
    </row>
    <row r="488" spans="4:4">
      <c r="D488" s="43"/>
    </row>
    <row r="489" spans="4:4">
      <c r="D489" s="43"/>
    </row>
    <row r="490" spans="4:4">
      <c r="D490" s="43"/>
    </row>
    <row r="491" spans="4:4">
      <c r="D491" s="43"/>
    </row>
    <row r="492" spans="4:4">
      <c r="D492" s="43"/>
    </row>
    <row r="493" spans="4:4">
      <c r="D493" s="43"/>
    </row>
    <row r="494" spans="4:4">
      <c r="D494" s="43"/>
    </row>
    <row r="495" spans="4:4">
      <c r="D495" s="43"/>
    </row>
    <row r="496" spans="4:4">
      <c r="D496" s="43"/>
    </row>
    <row r="497" spans="4:4">
      <c r="D497" s="43"/>
    </row>
    <row r="498" spans="4:4">
      <c r="D498" s="43"/>
    </row>
    <row r="499" spans="4:4">
      <c r="D499" s="43"/>
    </row>
    <row r="500" spans="4:4">
      <c r="D500" s="43"/>
    </row>
    <row r="501" spans="4:4">
      <c r="D501" s="43"/>
    </row>
    <row r="502" spans="4:4">
      <c r="D502" s="43"/>
    </row>
    <row r="503" spans="4:4">
      <c r="D503" s="43"/>
    </row>
    <row r="504" spans="4:4">
      <c r="D504" s="43"/>
    </row>
    <row r="505" spans="4:4">
      <c r="D505" s="43"/>
    </row>
    <row r="506" spans="4:4">
      <c r="D506" s="43"/>
    </row>
    <row r="507" spans="4:4">
      <c r="D507" s="43"/>
    </row>
    <row r="508" spans="4:4">
      <c r="D508" s="43"/>
    </row>
    <row r="509" spans="4:4">
      <c r="D509" s="43"/>
    </row>
    <row r="510" spans="4:4">
      <c r="D510" s="43"/>
    </row>
    <row r="511" spans="4:4">
      <c r="D511" s="43"/>
    </row>
    <row r="512" spans="4:4">
      <c r="D512" s="43"/>
    </row>
    <row r="513" spans="4:4">
      <c r="D513" s="43"/>
    </row>
    <row r="514" spans="4:4">
      <c r="D514" s="43"/>
    </row>
    <row r="515" spans="4:4">
      <c r="D515" s="43"/>
    </row>
    <row r="516" spans="4:4">
      <c r="D516" s="43"/>
    </row>
    <row r="517" spans="4:4">
      <c r="D517" s="43"/>
    </row>
    <row r="518" spans="4:4">
      <c r="D518" s="43"/>
    </row>
    <row r="519" spans="4:4">
      <c r="D519" s="43"/>
    </row>
    <row r="520" spans="4:4">
      <c r="D520" s="43"/>
    </row>
    <row r="521" spans="4:4">
      <c r="D521" s="43"/>
    </row>
    <row r="522" spans="4:4">
      <c r="D522" s="43"/>
    </row>
    <row r="523" spans="4:4">
      <c r="D523" s="43"/>
    </row>
    <row r="524" spans="4:4">
      <c r="D524" s="43"/>
    </row>
    <row r="525" spans="4:4">
      <c r="D525" s="43"/>
    </row>
    <row r="526" spans="4:4">
      <c r="D526" s="43"/>
    </row>
    <row r="527" spans="4:4">
      <c r="D527" s="43"/>
    </row>
    <row r="528" spans="4:4">
      <c r="D528" s="43"/>
    </row>
    <row r="529" spans="4:4">
      <c r="D529" s="43"/>
    </row>
    <row r="530" spans="4:4">
      <c r="D530" s="43"/>
    </row>
    <row r="531" spans="4:4">
      <c r="D531" s="43"/>
    </row>
    <row r="532" spans="4:4">
      <c r="D532" s="43"/>
    </row>
    <row r="533" spans="4:4">
      <c r="D533" s="43"/>
    </row>
    <row r="534" spans="4:4">
      <c r="D534" s="43"/>
    </row>
    <row r="535" spans="4:4">
      <c r="D535" s="43"/>
    </row>
    <row r="536" spans="4:4">
      <c r="D536" s="43"/>
    </row>
    <row r="537" spans="4:4">
      <c r="D537" s="43"/>
    </row>
    <row r="538" spans="4:4">
      <c r="D538" s="43"/>
    </row>
    <row r="539" spans="4:4">
      <c r="D539" s="43"/>
    </row>
    <row r="540" spans="4:4">
      <c r="D540" s="43"/>
    </row>
    <row r="541" spans="4:4">
      <c r="D541" s="43"/>
    </row>
    <row r="542" spans="4:4">
      <c r="D542" s="43"/>
    </row>
    <row r="543" spans="4:4">
      <c r="D543" s="43"/>
    </row>
    <row r="544" spans="4:4">
      <c r="D544" s="43"/>
    </row>
    <row r="545" spans="4:4">
      <c r="D545" s="43"/>
    </row>
    <row r="546" spans="4:4">
      <c r="D546" s="43"/>
    </row>
    <row r="547" spans="4:4">
      <c r="D547" s="43"/>
    </row>
    <row r="548" spans="4:4">
      <c r="D548" s="43"/>
    </row>
    <row r="549" spans="4:4">
      <c r="D549" s="43"/>
    </row>
    <row r="550" spans="4:4">
      <c r="D550" s="43"/>
    </row>
    <row r="551" spans="4:4">
      <c r="D551" s="43"/>
    </row>
    <row r="552" spans="4:4">
      <c r="D552" s="43"/>
    </row>
    <row r="553" spans="4:4">
      <c r="D553" s="43"/>
    </row>
    <row r="554" spans="4:4">
      <c r="D554" s="43"/>
    </row>
    <row r="555" spans="4:4">
      <c r="D555" s="43"/>
    </row>
    <row r="556" spans="4:4">
      <c r="D556" s="43"/>
    </row>
    <row r="557" spans="4:4">
      <c r="D557" s="43"/>
    </row>
    <row r="558" spans="4:4">
      <c r="D558" s="43"/>
    </row>
    <row r="559" spans="4:4">
      <c r="D559" s="43"/>
    </row>
    <row r="560" spans="4:4">
      <c r="D560" s="43"/>
    </row>
    <row r="561" spans="4:4">
      <c r="D561" s="43"/>
    </row>
    <row r="562" spans="4:4">
      <c r="D562" s="43"/>
    </row>
    <row r="563" spans="4:4">
      <c r="D563" s="43"/>
    </row>
    <row r="564" spans="4:4">
      <c r="D564" s="43"/>
    </row>
    <row r="565" spans="4:4">
      <c r="D565" s="43"/>
    </row>
    <row r="566" spans="4:4">
      <c r="D566" s="43"/>
    </row>
    <row r="567" spans="4:4">
      <c r="D567" s="43"/>
    </row>
    <row r="568" spans="4:4">
      <c r="D568" s="43"/>
    </row>
    <row r="569" spans="4:4">
      <c r="D569" s="43"/>
    </row>
    <row r="570" spans="4:4">
      <c r="D570" s="43"/>
    </row>
    <row r="571" spans="4:4">
      <c r="D571" s="43"/>
    </row>
    <row r="572" spans="4:4">
      <c r="D572" s="43"/>
    </row>
    <row r="573" spans="4:4">
      <c r="D573" s="43"/>
    </row>
    <row r="574" spans="4:4">
      <c r="D574" s="43"/>
    </row>
    <row r="575" spans="4:4">
      <c r="D575" s="43"/>
    </row>
    <row r="576" spans="4:4">
      <c r="D576" s="43"/>
    </row>
    <row r="577" spans="4:4">
      <c r="D577" s="43"/>
    </row>
    <row r="578" spans="4:4">
      <c r="D578" s="43"/>
    </row>
    <row r="579" spans="4:4">
      <c r="D579" s="43"/>
    </row>
    <row r="580" spans="4:4">
      <c r="D580" s="43"/>
    </row>
    <row r="581" spans="4:4">
      <c r="D581" s="43"/>
    </row>
    <row r="582" spans="4:4">
      <c r="D582" s="43"/>
    </row>
    <row r="583" spans="4:4">
      <c r="D583" s="43"/>
    </row>
    <row r="584" spans="4:4">
      <c r="D584" s="43"/>
    </row>
    <row r="585" spans="4:4">
      <c r="D585" s="43"/>
    </row>
    <row r="586" spans="4:4">
      <c r="D586" s="43"/>
    </row>
    <row r="587" spans="4:4">
      <c r="D587" s="43"/>
    </row>
    <row r="588" spans="4:4">
      <c r="D588" s="43"/>
    </row>
    <row r="589" spans="4:4">
      <c r="D589" s="43"/>
    </row>
    <row r="590" spans="4:4">
      <c r="D590" s="43"/>
    </row>
    <row r="591" spans="4:4">
      <c r="D591" s="43"/>
    </row>
    <row r="592" spans="4:4">
      <c r="D592" s="43"/>
    </row>
    <row r="593" spans="4:4">
      <c r="D593" s="43"/>
    </row>
    <row r="594" spans="4:4">
      <c r="D594" s="43"/>
    </row>
    <row r="595" spans="4:4">
      <c r="D595" s="43"/>
    </row>
    <row r="596" spans="4:4">
      <c r="D596" s="43"/>
    </row>
    <row r="597" spans="4:4">
      <c r="D597" s="43"/>
    </row>
    <row r="598" spans="4:4">
      <c r="D598" s="43"/>
    </row>
    <row r="599" spans="4:4">
      <c r="D599" s="43"/>
    </row>
    <row r="600" spans="4:4">
      <c r="D600" s="43"/>
    </row>
    <row r="601" spans="4:4">
      <c r="D601" s="43"/>
    </row>
    <row r="602" spans="4:4">
      <c r="D602" s="43"/>
    </row>
    <row r="603" spans="4:4">
      <c r="D603" s="43"/>
    </row>
    <row r="604" spans="4:4">
      <c r="D604" s="43"/>
    </row>
    <row r="605" spans="4:4">
      <c r="D605" s="43"/>
    </row>
    <row r="606" spans="4:4">
      <c r="D606" s="43"/>
    </row>
    <row r="607" spans="4:4">
      <c r="D607" s="43"/>
    </row>
    <row r="608" spans="4:4">
      <c r="D608" s="43"/>
    </row>
    <row r="609" spans="4:4">
      <c r="D609" s="43"/>
    </row>
    <row r="610" spans="4:4">
      <c r="D610" s="43"/>
    </row>
    <row r="611" spans="4:4">
      <c r="D611" s="43"/>
    </row>
    <row r="612" spans="4:4">
      <c r="D612" s="43"/>
    </row>
    <row r="613" spans="4:4">
      <c r="D613" s="43"/>
    </row>
    <row r="614" spans="4:4">
      <c r="D614" s="43"/>
    </row>
    <row r="615" spans="4:4">
      <c r="D615" s="43"/>
    </row>
    <row r="616" spans="4:4">
      <c r="D616" s="43"/>
    </row>
    <row r="617" spans="4:4">
      <c r="D617" s="43"/>
    </row>
    <row r="618" spans="4:4">
      <c r="D618" s="43"/>
    </row>
    <row r="619" spans="4:4">
      <c r="D619" s="43"/>
    </row>
    <row r="620" spans="4:4">
      <c r="D620" s="43"/>
    </row>
    <row r="621" spans="4:4">
      <c r="D621" s="43"/>
    </row>
    <row r="622" spans="4:4">
      <c r="D622" s="43"/>
    </row>
    <row r="623" spans="4:4">
      <c r="D623" s="43"/>
    </row>
    <row r="624" spans="4:4">
      <c r="D624" s="43"/>
    </row>
    <row r="625" spans="4:4">
      <c r="D625" s="43"/>
    </row>
    <row r="626" spans="4:4">
      <c r="D626" s="43"/>
    </row>
    <row r="627" spans="4:4">
      <c r="D627" s="43"/>
    </row>
    <row r="628" spans="4:4">
      <c r="D628" s="43"/>
    </row>
    <row r="629" spans="4:4">
      <c r="D629" s="43"/>
    </row>
    <row r="630" spans="4:4">
      <c r="D630" s="43"/>
    </row>
    <row r="631" spans="4:4">
      <c r="D631" s="43"/>
    </row>
    <row r="632" spans="4:4">
      <c r="D632" s="43"/>
    </row>
    <row r="633" spans="4:4">
      <c r="D633" s="43"/>
    </row>
    <row r="634" spans="4:4">
      <c r="D634" s="43"/>
    </row>
    <row r="635" spans="4:4">
      <c r="D635" s="43"/>
    </row>
    <row r="636" spans="4:4">
      <c r="D636" s="43"/>
    </row>
    <row r="637" spans="4:4">
      <c r="D637" s="43"/>
    </row>
    <row r="638" spans="4:4">
      <c r="D638" s="43"/>
    </row>
    <row r="639" spans="4:4">
      <c r="D639" s="43"/>
    </row>
    <row r="640" spans="4:4">
      <c r="D640" s="43"/>
    </row>
    <row r="641" spans="4:4">
      <c r="D641" s="43"/>
    </row>
    <row r="642" spans="4:4">
      <c r="D642" s="43"/>
    </row>
    <row r="643" spans="4:4">
      <c r="D643" s="43"/>
    </row>
    <row r="644" spans="4:4">
      <c r="D644" s="43"/>
    </row>
    <row r="645" spans="4:4">
      <c r="D645" s="43"/>
    </row>
    <row r="646" spans="4:4">
      <c r="D646" s="43"/>
    </row>
    <row r="647" spans="4:4">
      <c r="D647" s="43"/>
    </row>
    <row r="648" spans="4:4">
      <c r="D648" s="43"/>
    </row>
    <row r="649" spans="4:4">
      <c r="D649" s="43"/>
    </row>
    <row r="650" spans="4:4">
      <c r="D650" s="43"/>
    </row>
    <row r="651" spans="4:4">
      <c r="D651" s="43"/>
    </row>
    <row r="652" spans="4:4">
      <c r="D652" s="43"/>
    </row>
    <row r="653" spans="4:4">
      <c r="D653" s="43"/>
    </row>
    <row r="654" spans="4:4">
      <c r="D654" s="43"/>
    </row>
    <row r="655" spans="4:4">
      <c r="D655" s="43"/>
    </row>
    <row r="656" spans="4:4">
      <c r="D656" s="43"/>
    </row>
    <row r="657" spans="4:4">
      <c r="D657" s="43"/>
    </row>
    <row r="658" spans="4:4">
      <c r="D658" s="43"/>
    </row>
    <row r="659" spans="4:4">
      <c r="D659" s="43"/>
    </row>
    <row r="660" spans="4:4">
      <c r="D660" s="43"/>
    </row>
    <row r="661" spans="4:4">
      <c r="D661" s="43"/>
    </row>
    <row r="662" spans="4:4">
      <c r="D662" s="43"/>
    </row>
    <row r="663" spans="4:4">
      <c r="D663" s="43"/>
    </row>
    <row r="664" spans="4:4">
      <c r="D664" s="43"/>
    </row>
    <row r="665" spans="4:4">
      <c r="D665" s="43"/>
    </row>
    <row r="666" spans="4:4">
      <c r="D666" s="43"/>
    </row>
    <row r="667" spans="4:4">
      <c r="D667" s="43"/>
    </row>
    <row r="668" spans="4:4">
      <c r="D668" s="43"/>
    </row>
    <row r="669" spans="4:4">
      <c r="D669" s="43"/>
    </row>
    <row r="670" spans="4:4">
      <c r="D670" s="43"/>
    </row>
    <row r="671" spans="4:4">
      <c r="D671" s="43"/>
    </row>
    <row r="672" spans="4:4">
      <c r="D672" s="43"/>
    </row>
    <row r="673" spans="4:4">
      <c r="D673" s="43"/>
    </row>
    <row r="674" spans="4:4">
      <c r="D674" s="43"/>
    </row>
    <row r="675" spans="4:4">
      <c r="D675" s="43"/>
    </row>
    <row r="676" spans="4:4">
      <c r="D676" s="43"/>
    </row>
    <row r="677" spans="4:4">
      <c r="D677" s="43"/>
    </row>
    <row r="678" spans="4:4">
      <c r="D678" s="43"/>
    </row>
    <row r="679" spans="4:4">
      <c r="D679" s="43"/>
    </row>
    <row r="680" spans="4:4">
      <c r="D680" s="43"/>
    </row>
    <row r="681" spans="4:4">
      <c r="D681" s="43"/>
    </row>
    <row r="682" spans="4:4">
      <c r="D682" s="43"/>
    </row>
    <row r="683" spans="4:4">
      <c r="D683" s="43"/>
    </row>
    <row r="684" spans="4:4">
      <c r="D684" s="43"/>
    </row>
    <row r="685" spans="4:4">
      <c r="D685" s="43"/>
    </row>
    <row r="686" spans="4:4">
      <c r="D686" s="43"/>
    </row>
    <row r="687" spans="4:4">
      <c r="D687" s="43"/>
    </row>
    <row r="688" spans="4:4">
      <c r="D688" s="43"/>
    </row>
    <row r="689" spans="4:4">
      <c r="D689" s="43"/>
    </row>
    <row r="690" spans="4:4">
      <c r="D690" s="43"/>
    </row>
    <row r="691" spans="4:4">
      <c r="D691" s="43"/>
    </row>
    <row r="692" spans="4:4">
      <c r="D692" s="43"/>
    </row>
    <row r="693" spans="4:4">
      <c r="D693" s="43"/>
    </row>
    <row r="694" spans="4:4">
      <c r="D694" s="43"/>
    </row>
    <row r="695" spans="4:4">
      <c r="D695" s="43"/>
    </row>
    <row r="696" spans="4:4">
      <c r="D696" s="43"/>
    </row>
    <row r="697" spans="4:4">
      <c r="D697" s="43"/>
    </row>
    <row r="698" spans="4:4">
      <c r="D698" s="43"/>
    </row>
    <row r="699" spans="4:4">
      <c r="D699" s="43"/>
    </row>
    <row r="700" spans="4:4">
      <c r="D700" s="43"/>
    </row>
    <row r="701" spans="4:4">
      <c r="D701" s="43"/>
    </row>
    <row r="702" spans="4:4">
      <c r="D702" s="43"/>
    </row>
    <row r="703" spans="4:4">
      <c r="D703" s="43"/>
    </row>
    <row r="704" spans="4:4">
      <c r="D704" s="43"/>
    </row>
    <row r="705" spans="4:4">
      <c r="D705" s="43"/>
    </row>
    <row r="706" spans="4:4">
      <c r="D706" s="43"/>
    </row>
    <row r="707" spans="4:4">
      <c r="D707" s="43"/>
    </row>
    <row r="708" spans="4:4">
      <c r="D708" s="43"/>
    </row>
    <row r="709" spans="4:4">
      <c r="D709" s="43"/>
    </row>
    <row r="710" spans="4:4">
      <c r="D710" s="43"/>
    </row>
    <row r="711" spans="4:4">
      <c r="D711" s="43"/>
    </row>
    <row r="712" spans="4:4">
      <c r="D712" s="43"/>
    </row>
    <row r="713" spans="4:4">
      <c r="D713" s="43"/>
    </row>
    <row r="714" spans="4:4">
      <c r="D714" s="43"/>
    </row>
    <row r="715" spans="4:4">
      <c r="D715" s="43"/>
    </row>
    <row r="716" spans="4:4">
      <c r="D716" s="43"/>
    </row>
    <row r="717" spans="4:4">
      <c r="D717" s="43"/>
    </row>
    <row r="718" spans="4:4">
      <c r="D718" s="43"/>
    </row>
    <row r="719" spans="4:4">
      <c r="D719" s="43"/>
    </row>
    <row r="720" spans="4:4">
      <c r="D720" s="43"/>
    </row>
    <row r="721" spans="4:4">
      <c r="D721" s="43"/>
    </row>
    <row r="722" spans="4:4">
      <c r="D722" s="43"/>
    </row>
    <row r="723" spans="4:4">
      <c r="D723" s="43"/>
    </row>
    <row r="724" spans="4:4">
      <c r="D724" s="43"/>
    </row>
    <row r="725" spans="4:4">
      <c r="D725" s="43"/>
    </row>
    <row r="726" spans="4:4">
      <c r="D726" s="43"/>
    </row>
    <row r="727" spans="4:4">
      <c r="D727" s="43"/>
    </row>
    <row r="728" spans="4:4">
      <c r="D728" s="43"/>
    </row>
    <row r="729" spans="4:4">
      <c r="D729" s="43"/>
    </row>
    <row r="730" spans="4:4">
      <c r="D730" s="43"/>
    </row>
    <row r="731" spans="4:4">
      <c r="D731" s="43"/>
    </row>
    <row r="732" spans="4:4">
      <c r="D732" s="43"/>
    </row>
    <row r="733" spans="4:4">
      <c r="D733" s="43"/>
    </row>
    <row r="734" spans="4:4">
      <c r="D734" s="43"/>
    </row>
    <row r="735" spans="4:4">
      <c r="D735" s="43"/>
    </row>
    <row r="736" spans="4:4">
      <c r="D736" s="43"/>
    </row>
    <row r="737" spans="4:4">
      <c r="D737" s="43"/>
    </row>
    <row r="738" spans="4:4">
      <c r="D738" s="43"/>
    </row>
    <row r="739" spans="4:4">
      <c r="D739" s="43"/>
    </row>
    <row r="740" spans="4:4">
      <c r="D740" s="43"/>
    </row>
    <row r="741" spans="4:4">
      <c r="D741" s="43"/>
    </row>
    <row r="742" spans="4:4">
      <c r="D742" s="43"/>
    </row>
    <row r="743" spans="4:4">
      <c r="D743" s="43"/>
    </row>
    <row r="744" spans="4:4">
      <c r="D744" s="43"/>
    </row>
    <row r="745" spans="4:4">
      <c r="D745" s="43"/>
    </row>
    <row r="746" spans="4:4">
      <c r="D746" s="43"/>
    </row>
    <row r="747" spans="4:4">
      <c r="D747" s="43"/>
    </row>
    <row r="748" spans="4:4">
      <c r="D748" s="43"/>
    </row>
    <row r="749" spans="4:4">
      <c r="D749" s="43"/>
    </row>
    <row r="750" spans="4:4">
      <c r="D750" s="43"/>
    </row>
    <row r="751" spans="4:4">
      <c r="D751" s="43"/>
    </row>
    <row r="752" spans="4:4">
      <c r="D752" s="43"/>
    </row>
    <row r="753" spans="4:4">
      <c r="D753" s="43"/>
    </row>
    <row r="754" spans="4:4">
      <c r="D754" s="43"/>
    </row>
    <row r="755" spans="4:4">
      <c r="D755" s="43"/>
    </row>
    <row r="756" spans="4:4">
      <c r="D756" s="43"/>
    </row>
    <row r="757" spans="4:4">
      <c r="D757" s="43"/>
    </row>
    <row r="758" spans="4:4">
      <c r="D758" s="43"/>
    </row>
    <row r="759" spans="4:4">
      <c r="D759" s="43"/>
    </row>
    <row r="760" spans="4:4">
      <c r="D760" s="43"/>
    </row>
    <row r="761" spans="4:4">
      <c r="D761" s="43"/>
    </row>
    <row r="762" spans="4:4">
      <c r="D762" s="43"/>
    </row>
    <row r="763" spans="4:4">
      <c r="D763" s="43"/>
    </row>
    <row r="764" spans="4:4">
      <c r="D764" s="43"/>
    </row>
    <row r="765" spans="4:4">
      <c r="D765" s="43"/>
    </row>
    <row r="766" spans="4:4">
      <c r="D766" s="43"/>
    </row>
    <row r="767" spans="4:4">
      <c r="D767" s="43"/>
    </row>
    <row r="768" spans="4:4">
      <c r="D768" s="43"/>
    </row>
    <row r="769" spans="4:4">
      <c r="D769" s="43"/>
    </row>
    <row r="770" spans="4:4">
      <c r="D770" s="43"/>
    </row>
    <row r="771" spans="4:4">
      <c r="D771" s="43"/>
    </row>
    <row r="772" spans="4:4">
      <c r="D772" s="43"/>
    </row>
    <row r="773" spans="4:4">
      <c r="D773" s="43"/>
    </row>
    <row r="774" spans="4:4">
      <c r="D774" s="43"/>
    </row>
    <row r="775" spans="4:4">
      <c r="D775" s="43"/>
    </row>
    <row r="776" spans="4:4">
      <c r="D776" s="43"/>
    </row>
    <row r="777" spans="4:4">
      <c r="D777" s="43"/>
    </row>
    <row r="778" spans="4:4">
      <c r="D778" s="43"/>
    </row>
    <row r="779" spans="4:4">
      <c r="D779" s="43"/>
    </row>
    <row r="780" spans="4:4">
      <c r="D780" s="43"/>
    </row>
    <row r="781" spans="4:4">
      <c r="D781" s="43"/>
    </row>
    <row r="782" spans="4:4">
      <c r="D782" s="43"/>
    </row>
    <row r="783" spans="4:4">
      <c r="D783" s="43"/>
    </row>
    <row r="784" spans="4:4">
      <c r="D784" s="43"/>
    </row>
    <row r="785" spans="4:4">
      <c r="D785" s="43"/>
    </row>
    <row r="786" spans="4:4">
      <c r="D786" s="43"/>
    </row>
    <row r="787" spans="4:4">
      <c r="D787" s="43"/>
    </row>
    <row r="788" spans="4:4">
      <c r="D788" s="43"/>
    </row>
    <row r="789" spans="4:4">
      <c r="D789" s="43"/>
    </row>
    <row r="790" spans="4:4">
      <c r="D790" s="43"/>
    </row>
    <row r="791" spans="4:4">
      <c r="D791" s="43"/>
    </row>
    <row r="792" spans="4:4">
      <c r="D792" s="43"/>
    </row>
    <row r="793" spans="4:4">
      <c r="D793" s="43"/>
    </row>
    <row r="794" spans="4:4">
      <c r="D794" s="43"/>
    </row>
    <row r="795" spans="4:4">
      <c r="D795" s="43"/>
    </row>
    <row r="796" spans="4:4">
      <c r="D796" s="43"/>
    </row>
    <row r="797" spans="4:4">
      <c r="D797" s="43"/>
    </row>
    <row r="798" spans="4:4">
      <c r="D798" s="43"/>
    </row>
    <row r="799" spans="4:4">
      <c r="D799" s="43"/>
    </row>
    <row r="800" spans="4:4">
      <c r="D800" s="43"/>
    </row>
    <row r="801" spans="4:4">
      <c r="D801" s="43"/>
    </row>
    <row r="802" spans="4:4">
      <c r="D802" s="43"/>
    </row>
    <row r="803" spans="4:4">
      <c r="D803" s="43"/>
    </row>
    <row r="804" spans="4:4">
      <c r="D804" s="43"/>
    </row>
    <row r="805" spans="4:4">
      <c r="D805" s="43"/>
    </row>
    <row r="806" spans="4:4">
      <c r="D806" s="43"/>
    </row>
    <row r="807" spans="4:4">
      <c r="D807" s="43"/>
    </row>
    <row r="808" spans="4:4">
      <c r="D808" s="43"/>
    </row>
    <row r="809" spans="4:4">
      <c r="D809" s="43"/>
    </row>
    <row r="810" spans="4:4">
      <c r="D810" s="43"/>
    </row>
    <row r="811" spans="4:4">
      <c r="D811" s="43"/>
    </row>
    <row r="812" spans="4:4">
      <c r="D812" s="43"/>
    </row>
    <row r="813" spans="4:4">
      <c r="D813" s="43"/>
    </row>
    <row r="814" spans="4:4">
      <c r="D814" s="43"/>
    </row>
    <row r="815" spans="4:4">
      <c r="D815" s="43"/>
    </row>
    <row r="816" spans="4:4">
      <c r="D816" s="43"/>
    </row>
    <row r="817" spans="4:4">
      <c r="D817" s="43"/>
    </row>
    <row r="818" spans="4:4">
      <c r="D818" s="43"/>
    </row>
    <row r="819" spans="4:4">
      <c r="D819" s="43"/>
    </row>
    <row r="820" spans="4:4">
      <c r="D820" s="43"/>
    </row>
    <row r="821" spans="4:4">
      <c r="D821" s="43"/>
    </row>
    <row r="822" spans="4:4">
      <c r="D822" s="43"/>
    </row>
    <row r="823" spans="4:4">
      <c r="D823" s="43"/>
    </row>
    <row r="824" spans="4:4">
      <c r="D824" s="43"/>
    </row>
    <row r="825" spans="4:4">
      <c r="D825" s="43"/>
    </row>
    <row r="826" spans="4:4">
      <c r="D826" s="43"/>
    </row>
    <row r="827" spans="4:4">
      <c r="D827" s="43"/>
    </row>
    <row r="828" spans="4:4">
      <c r="D828" s="43"/>
    </row>
    <row r="829" spans="4:4">
      <c r="D829" s="43"/>
    </row>
    <row r="830" spans="4:4">
      <c r="D830" s="43"/>
    </row>
    <row r="831" spans="4:4">
      <c r="D831" s="43"/>
    </row>
    <row r="832" spans="4:4">
      <c r="D832" s="43"/>
    </row>
    <row r="833" spans="4:4">
      <c r="D833" s="43"/>
    </row>
    <row r="834" spans="4:4">
      <c r="D834" s="43"/>
    </row>
    <row r="835" spans="4:4">
      <c r="D835" s="43"/>
    </row>
    <row r="836" spans="4:4">
      <c r="D836" s="43"/>
    </row>
    <row r="837" spans="4:4">
      <c r="D837" s="43"/>
    </row>
    <row r="838" spans="4:4">
      <c r="D838" s="43"/>
    </row>
    <row r="839" spans="4:4">
      <c r="D839" s="43"/>
    </row>
    <row r="840" spans="4:4">
      <c r="D840" s="43"/>
    </row>
    <row r="841" spans="4:4">
      <c r="D841" s="43"/>
    </row>
    <row r="842" spans="4:4">
      <c r="D842" s="43"/>
    </row>
    <row r="843" spans="4:4">
      <c r="D843" s="43"/>
    </row>
    <row r="844" spans="4:4">
      <c r="D844" s="43"/>
    </row>
    <row r="845" spans="4:4">
      <c r="D845" s="43"/>
    </row>
    <row r="846" spans="4:4">
      <c r="D846" s="43"/>
    </row>
    <row r="847" spans="4:4">
      <c r="D847" s="43"/>
    </row>
    <row r="848" spans="4:4">
      <c r="D848" s="43"/>
    </row>
    <row r="849" spans="4:4">
      <c r="D849" s="43"/>
    </row>
    <row r="850" spans="4:4">
      <c r="D850" s="43"/>
    </row>
    <row r="851" spans="4:4">
      <c r="D851" s="43"/>
    </row>
    <row r="852" spans="4:4">
      <c r="D852" s="43"/>
    </row>
    <row r="853" spans="4:4">
      <c r="D853" s="43"/>
    </row>
    <row r="854" spans="4:4">
      <c r="D854" s="43"/>
    </row>
    <row r="855" spans="4:4">
      <c r="D855" s="43"/>
    </row>
    <row r="856" spans="4:4">
      <c r="D856" s="43"/>
    </row>
    <row r="857" spans="4:4">
      <c r="D857" s="43"/>
    </row>
    <row r="858" spans="4:4">
      <c r="D858" s="43"/>
    </row>
    <row r="859" spans="4:4">
      <c r="D859" s="43"/>
    </row>
    <row r="860" spans="4:4">
      <c r="D860" s="43"/>
    </row>
    <row r="861" spans="4:4">
      <c r="D861" s="43"/>
    </row>
    <row r="862" spans="4:4">
      <c r="D862" s="43"/>
    </row>
    <row r="863" spans="4:4">
      <c r="D863" s="43"/>
    </row>
    <row r="864" spans="4:4">
      <c r="D864" s="43"/>
    </row>
    <row r="865" spans="4:4">
      <c r="D865" s="43"/>
    </row>
    <row r="866" spans="4:4">
      <c r="D866" s="43"/>
    </row>
    <row r="867" spans="4:4">
      <c r="D867" s="43"/>
    </row>
    <row r="868" spans="4:4">
      <c r="D868" s="43"/>
    </row>
    <row r="869" spans="4:4">
      <c r="D869" s="43"/>
    </row>
    <row r="870" spans="4:4">
      <c r="D870" s="43"/>
    </row>
    <row r="871" spans="4:4">
      <c r="D871" s="43"/>
    </row>
    <row r="872" spans="4:4">
      <c r="D872" s="43"/>
    </row>
    <row r="873" spans="4:4">
      <c r="D873" s="43"/>
    </row>
    <row r="874" spans="4:4">
      <c r="D874" s="43"/>
    </row>
    <row r="875" spans="4:4">
      <c r="D875" s="43"/>
    </row>
    <row r="876" spans="4:4">
      <c r="D876" s="43"/>
    </row>
    <row r="877" spans="4:4">
      <c r="D877" s="43"/>
    </row>
    <row r="878" spans="4:4">
      <c r="D878" s="43"/>
    </row>
    <row r="879" spans="4:4">
      <c r="D879" s="43"/>
    </row>
    <row r="880" spans="4:4">
      <c r="D880" s="43"/>
    </row>
    <row r="881" spans="4:4">
      <c r="D881" s="43"/>
    </row>
    <row r="882" spans="4:4">
      <c r="D882" s="43"/>
    </row>
    <row r="883" spans="4:4">
      <c r="D883" s="43"/>
    </row>
    <row r="884" spans="4:4">
      <c r="D884" s="43"/>
    </row>
    <row r="885" spans="4:4">
      <c r="D885" s="43"/>
    </row>
    <row r="886" spans="4:4">
      <c r="D886" s="43"/>
    </row>
    <row r="887" spans="4:4">
      <c r="D887" s="43"/>
    </row>
    <row r="888" spans="4:4">
      <c r="D888" s="43"/>
    </row>
    <row r="889" spans="4:4">
      <c r="D889" s="43"/>
    </row>
    <row r="890" spans="4:4">
      <c r="D890" s="43"/>
    </row>
    <row r="891" spans="4:4">
      <c r="D891" s="43"/>
    </row>
    <row r="892" spans="4:4">
      <c r="D892" s="43"/>
    </row>
    <row r="893" spans="4:4">
      <c r="D893" s="43"/>
    </row>
    <row r="894" spans="4:4">
      <c r="D894" s="43"/>
    </row>
    <row r="895" spans="4:4">
      <c r="D895" s="43"/>
    </row>
    <row r="896" spans="4:4">
      <c r="D896" s="43"/>
    </row>
    <row r="897" spans="4:4">
      <c r="D897" s="43"/>
    </row>
    <row r="898" spans="4:4">
      <c r="D898" s="43"/>
    </row>
    <row r="899" spans="4:4">
      <c r="D899" s="43"/>
    </row>
    <row r="900" spans="4:4">
      <c r="D900" s="43"/>
    </row>
    <row r="901" spans="4:4">
      <c r="D901" s="43"/>
    </row>
    <row r="902" spans="4:4">
      <c r="D902" s="43"/>
    </row>
    <row r="903" spans="4:4">
      <c r="D903" s="43"/>
    </row>
    <row r="904" spans="4:4">
      <c r="D904" s="43"/>
    </row>
    <row r="905" spans="4:4">
      <c r="D905" s="43"/>
    </row>
    <row r="906" spans="4:4">
      <c r="D906" s="43"/>
    </row>
    <row r="907" spans="4:4">
      <c r="D907" s="43"/>
    </row>
    <row r="908" spans="4:4">
      <c r="D908" s="43"/>
    </row>
    <row r="909" spans="4:4">
      <c r="D909" s="43"/>
    </row>
    <row r="910" spans="4:4">
      <c r="D910" s="43"/>
    </row>
    <row r="911" spans="4:4">
      <c r="D911" s="43"/>
    </row>
    <row r="912" spans="4:4">
      <c r="D912" s="43"/>
    </row>
    <row r="913" spans="4:4">
      <c r="D913" s="43"/>
    </row>
    <row r="914" spans="4:4">
      <c r="D914" s="43"/>
    </row>
    <row r="915" spans="4:4">
      <c r="D915" s="43"/>
    </row>
    <row r="916" spans="4:4">
      <c r="D916" s="43"/>
    </row>
    <row r="917" spans="4:4">
      <c r="D917" s="43"/>
    </row>
    <row r="918" spans="4:4">
      <c r="D918" s="43"/>
    </row>
    <row r="919" spans="4:4">
      <c r="D919" s="43"/>
    </row>
    <row r="920" spans="4:4">
      <c r="D920" s="43"/>
    </row>
    <row r="921" spans="4:4">
      <c r="D921" s="43"/>
    </row>
    <row r="922" spans="4:4">
      <c r="D922" s="43"/>
    </row>
    <row r="923" spans="4:4">
      <c r="D923" s="43"/>
    </row>
    <row r="924" spans="4:4">
      <c r="D924" s="43"/>
    </row>
    <row r="925" spans="4:4">
      <c r="D925" s="43"/>
    </row>
    <row r="926" spans="4:4">
      <c r="D926" s="43"/>
    </row>
    <row r="927" spans="4:4">
      <c r="D927" s="43"/>
    </row>
    <row r="928" spans="4:4">
      <c r="D928" s="43"/>
    </row>
    <row r="929" spans="4:4">
      <c r="D929" s="43"/>
    </row>
    <row r="930" spans="4:4">
      <c r="D930" s="43"/>
    </row>
    <row r="931" spans="4:4">
      <c r="D931" s="43"/>
    </row>
    <row r="932" spans="4:4">
      <c r="D932" s="43"/>
    </row>
    <row r="933" spans="4:4">
      <c r="D933" s="43"/>
    </row>
    <row r="934" spans="4:4">
      <c r="D934" s="43"/>
    </row>
    <row r="935" spans="4:4">
      <c r="D935" s="43"/>
    </row>
    <row r="936" spans="4:4">
      <c r="D936" s="43"/>
    </row>
    <row r="937" spans="4:4">
      <c r="D937" s="43"/>
    </row>
    <row r="938" spans="4:4">
      <c r="D938" s="43"/>
    </row>
    <row r="939" spans="4:4">
      <c r="D939" s="43"/>
    </row>
    <row r="940" spans="4:4">
      <c r="D940" s="43"/>
    </row>
    <row r="941" spans="4:4">
      <c r="D941" s="43"/>
    </row>
    <row r="942" spans="4:4">
      <c r="D942" s="43"/>
    </row>
    <row r="943" spans="4:4">
      <c r="D943" s="43"/>
    </row>
    <row r="944" spans="4:4">
      <c r="D944" s="43"/>
    </row>
    <row r="945" spans="4:4">
      <c r="D945" s="43"/>
    </row>
    <row r="946" spans="4:4">
      <c r="D946" s="43"/>
    </row>
    <row r="947" spans="4:4">
      <c r="D947" s="43"/>
    </row>
    <row r="948" spans="4:4">
      <c r="D948" s="43"/>
    </row>
    <row r="949" spans="4:4">
      <c r="D949" s="43"/>
    </row>
    <row r="950" spans="4:4">
      <c r="D950" s="43"/>
    </row>
    <row r="951" spans="4:4">
      <c r="D951" s="43"/>
    </row>
    <row r="952" spans="4:4">
      <c r="D952" s="43"/>
    </row>
    <row r="953" spans="4:4">
      <c r="D953" s="43"/>
    </row>
    <row r="954" spans="4:4">
      <c r="D954" s="43"/>
    </row>
    <row r="955" spans="4:4">
      <c r="D955" s="43"/>
    </row>
    <row r="956" spans="4:4">
      <c r="D956" s="43"/>
    </row>
    <row r="957" spans="4:4">
      <c r="D957" s="43"/>
    </row>
    <row r="958" spans="4:4">
      <c r="D958" s="43"/>
    </row>
    <row r="959" spans="4:4">
      <c r="D959" s="43"/>
    </row>
    <row r="960" spans="4:4">
      <c r="D960" s="43"/>
    </row>
    <row r="961" spans="4:4">
      <c r="D961" s="43"/>
    </row>
    <row r="962" spans="4:4">
      <c r="D962" s="43"/>
    </row>
    <row r="963" spans="4:4">
      <c r="D963" s="43"/>
    </row>
    <row r="964" spans="4:4">
      <c r="D964" s="43"/>
    </row>
    <row r="965" spans="4:4">
      <c r="D965" s="43"/>
    </row>
    <row r="966" spans="4:4">
      <c r="D966" s="43"/>
    </row>
    <row r="967" spans="4:4">
      <c r="D967" s="43"/>
    </row>
    <row r="968" spans="4:4">
      <c r="D968" s="43"/>
    </row>
    <row r="969" spans="4:4">
      <c r="D969" s="43"/>
    </row>
    <row r="970" spans="4:4">
      <c r="D970" s="43"/>
    </row>
    <row r="971" spans="4:4">
      <c r="D971" s="43"/>
    </row>
    <row r="972" spans="4:4">
      <c r="D972" s="43"/>
    </row>
    <row r="973" spans="4:4">
      <c r="D973" s="43"/>
    </row>
    <row r="974" spans="4:4">
      <c r="D974" s="43"/>
    </row>
    <row r="975" spans="4:4">
      <c r="D975" s="43"/>
    </row>
    <row r="976" spans="4:4">
      <c r="D976" s="43"/>
    </row>
    <row r="977" spans="4:4">
      <c r="D977" s="43"/>
    </row>
    <row r="978" spans="4:4">
      <c r="D978" s="43"/>
    </row>
    <row r="979" spans="4:4">
      <c r="D979" s="43"/>
    </row>
    <row r="980" spans="4:4">
      <c r="D980" s="43"/>
    </row>
    <row r="981" spans="4:4">
      <c r="D981" s="43"/>
    </row>
    <row r="982" spans="4:4">
      <c r="D982" s="43"/>
    </row>
    <row r="983" spans="4:4">
      <c r="D983" s="43"/>
    </row>
    <row r="984" spans="4:4">
      <c r="D984" s="43"/>
    </row>
    <row r="985" spans="4:4">
      <c r="D985" s="43"/>
    </row>
    <row r="986" spans="4:4">
      <c r="D986" s="43"/>
    </row>
    <row r="987" spans="4:4">
      <c r="D987" s="43"/>
    </row>
    <row r="988" spans="4:4">
      <c r="D988" s="43"/>
    </row>
    <row r="989" spans="4:4">
      <c r="D989" s="43"/>
    </row>
    <row r="990" spans="4:4">
      <c r="D990" s="43"/>
    </row>
    <row r="991" spans="4:4">
      <c r="D991" s="43"/>
    </row>
    <row r="992" spans="4:4">
      <c r="D992" s="43"/>
    </row>
    <row r="993" spans="4:4">
      <c r="D993" s="43"/>
    </row>
    <row r="994" spans="4:4">
      <c r="D994" s="43"/>
    </row>
    <row r="995" spans="4:4">
      <c r="D995" s="43"/>
    </row>
    <row r="996" spans="4:4">
      <c r="D996" s="43"/>
    </row>
    <row r="997" spans="4:4">
      <c r="D997" s="43"/>
    </row>
    <row r="998" spans="4:4">
      <c r="D998" s="43"/>
    </row>
    <row r="999" spans="4:4">
      <c r="D999" s="43"/>
    </row>
    <row r="1000" spans="4:4">
      <c r="D1000" s="43"/>
    </row>
    <row r="1001" spans="4:4">
      <c r="D1001" s="43"/>
    </row>
    <row r="1002" spans="4:4">
      <c r="D1002" s="43"/>
    </row>
    <row r="1003" spans="4:4">
      <c r="D1003" s="43"/>
    </row>
    <row r="1004" spans="4:4">
      <c r="D1004" s="43"/>
    </row>
    <row r="1005" spans="4:4">
      <c r="D1005" s="43"/>
    </row>
    <row r="1006" spans="4:4">
      <c r="D1006" s="43"/>
    </row>
    <row r="1007" spans="4:4">
      <c r="D1007" s="43"/>
    </row>
    <row r="1008" spans="4:4">
      <c r="D1008" s="43"/>
    </row>
    <row r="1009" spans="4:4">
      <c r="D1009" s="43"/>
    </row>
    <row r="1010" spans="4:4">
      <c r="D1010" s="43"/>
    </row>
    <row r="1011" spans="4:4">
      <c r="D1011" s="43"/>
    </row>
    <row r="1012" spans="4:4">
      <c r="D1012" s="43"/>
    </row>
    <row r="1013" spans="4:4">
      <c r="D1013" s="43"/>
    </row>
    <row r="1014" spans="4:4">
      <c r="D1014" s="43"/>
    </row>
    <row r="1015" spans="4:4">
      <c r="D1015" s="43"/>
    </row>
    <row r="1016" spans="4:4">
      <c r="D1016" s="43"/>
    </row>
    <row r="1017" spans="4:4">
      <c r="D1017" s="43"/>
    </row>
    <row r="1018" spans="4:4">
      <c r="D1018" s="43"/>
    </row>
    <row r="1019" spans="4:4">
      <c r="D1019" s="43"/>
    </row>
    <row r="1020" spans="4:4">
      <c r="D1020" s="43"/>
    </row>
    <row r="1021" spans="4:4">
      <c r="D1021" s="43"/>
    </row>
    <row r="1022" spans="4:4">
      <c r="D1022" s="43"/>
    </row>
    <row r="1023" spans="4:4">
      <c r="D1023" s="43"/>
    </row>
    <row r="1024" spans="4:4">
      <c r="D1024" s="43"/>
    </row>
    <row r="1025" spans="4:4">
      <c r="D1025" s="43"/>
    </row>
    <row r="1026" spans="4:4">
      <c r="D1026" s="43"/>
    </row>
    <row r="1027" spans="4:4">
      <c r="D1027" s="43"/>
    </row>
    <row r="1028" spans="4:4">
      <c r="D1028" s="43"/>
    </row>
    <row r="1029" spans="4:4">
      <c r="D1029" s="43"/>
    </row>
    <row r="1030" spans="4:4">
      <c r="D1030" s="43"/>
    </row>
    <row r="1031" spans="4:4">
      <c r="D1031" s="43"/>
    </row>
    <row r="1032" spans="4:4">
      <c r="D1032" s="43"/>
    </row>
    <row r="1033" spans="4:4">
      <c r="D1033" s="43"/>
    </row>
    <row r="1034" spans="4:4">
      <c r="D1034" s="43"/>
    </row>
    <row r="1035" spans="4:4">
      <c r="D1035" s="43"/>
    </row>
    <row r="1036" spans="4:4">
      <c r="D1036" s="43"/>
    </row>
    <row r="1037" spans="4:4">
      <c r="D1037" s="43"/>
    </row>
    <row r="1038" spans="4:4">
      <c r="D1038" s="43"/>
    </row>
    <row r="1039" spans="4:4">
      <c r="D1039" s="43"/>
    </row>
    <row r="1040" spans="4:4">
      <c r="D1040" s="43"/>
    </row>
    <row r="1041" spans="4:4">
      <c r="D1041" s="43"/>
    </row>
    <row r="1042" spans="4:4">
      <c r="D1042" s="43"/>
    </row>
    <row r="1043" spans="4:4">
      <c r="D1043" s="43"/>
    </row>
    <row r="1044" spans="4:4">
      <c r="D1044" s="43"/>
    </row>
    <row r="1045" spans="4:4">
      <c r="D1045" s="43"/>
    </row>
    <row r="1046" spans="4:4">
      <c r="D1046" s="43"/>
    </row>
    <row r="1047" spans="4:4">
      <c r="D1047" s="43"/>
    </row>
    <row r="1048" spans="4:4">
      <c r="D1048" s="43"/>
    </row>
    <row r="1049" spans="4:4">
      <c r="D1049" s="43"/>
    </row>
    <row r="1050" spans="4:4">
      <c r="D1050" s="43"/>
    </row>
    <row r="1051" spans="4:4">
      <c r="D1051" s="43"/>
    </row>
    <row r="1052" spans="4:4">
      <c r="D1052" s="43"/>
    </row>
    <row r="1053" spans="4:4">
      <c r="D1053" s="43"/>
    </row>
    <row r="1054" spans="4:4">
      <c r="D1054" s="43"/>
    </row>
    <row r="1055" spans="4:4">
      <c r="D1055" s="43"/>
    </row>
    <row r="1056" spans="4:4">
      <c r="D1056" s="43"/>
    </row>
    <row r="1057" spans="4:4">
      <c r="D1057" s="43"/>
    </row>
  </sheetData>
  <sheetProtection algorithmName="SHA-512" hashValue="B/1nOUits+bzsIZcL+KsQuMpu1LHs8l2Zy9KInVU6VhH4SWPgT5Qh95lwahYSEG/fRV4uuSMwLckptz2JNPRog==" saltValue="dD6aZGZlo155lztyTE6D9Q==" spinCount="100000" sheet="1" objects="1" scenarios="1"/>
  <phoneticPr fontId="8" type="noConversion"/>
  <pageMargins left="1.1811023622047245" right="0.23622047244094491" top="0.78740157480314965" bottom="0.78740157480314965" header="0.31496062992125984" footer="0.31496062992125984"/>
  <pageSetup paperSize="9" orientation="portrait" r:id="rId1"/>
  <headerFooter>
    <oddHeader>&amp;C&amp;10&amp;EPROJEKTANTSKI POPIS S PREDIZMERAMI
REKONSTRUKCIJA ČUFARJEVE ULICE II. FAZA - MOL</oddHeader>
    <oddFooter>&amp;R&amp;10Stran &amp;P/&amp;N</oddFooter>
  </headerFooter>
  <ignoredErrors>
    <ignoredError sqref="A6:A166" twoDigitTextYear="1"/>
  </ignoredError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I47"/>
  <sheetViews>
    <sheetView topLeftCell="A3" workbookViewId="0">
      <selection activeCell="E8" sqref="E8:E38"/>
    </sheetView>
  </sheetViews>
  <sheetFormatPr defaultRowHeight="15"/>
  <cols>
    <col min="1" max="1" width="10.44140625" style="564" customWidth="1"/>
    <col min="2" max="2" width="35.21875" style="565" customWidth="1"/>
    <col min="3" max="3" width="3.44140625" style="560" customWidth="1"/>
    <col min="4" max="4" width="5.6640625" style="569" customWidth="1"/>
    <col min="5" max="5" width="9.6640625" style="567" customWidth="1"/>
    <col min="6" max="6" width="12.21875" style="567" customWidth="1"/>
    <col min="7" max="256" width="8.88671875" style="520"/>
    <col min="257" max="257" width="10.44140625" style="520" customWidth="1"/>
    <col min="258" max="258" width="35.21875" style="520" customWidth="1"/>
    <col min="259" max="259" width="3.44140625" style="520" customWidth="1"/>
    <col min="260" max="260" width="5.6640625" style="520" customWidth="1"/>
    <col min="261" max="261" width="9.6640625" style="520" customWidth="1"/>
    <col min="262" max="262" width="12.21875" style="520" customWidth="1"/>
    <col min="263" max="512" width="8.88671875" style="520"/>
    <col min="513" max="513" width="10.44140625" style="520" customWidth="1"/>
    <col min="514" max="514" width="35.21875" style="520" customWidth="1"/>
    <col min="515" max="515" width="3.44140625" style="520" customWidth="1"/>
    <col min="516" max="516" width="5.6640625" style="520" customWidth="1"/>
    <col min="517" max="517" width="9.6640625" style="520" customWidth="1"/>
    <col min="518" max="518" width="12.21875" style="520" customWidth="1"/>
    <col min="519" max="768" width="8.88671875" style="520"/>
    <col min="769" max="769" width="10.44140625" style="520" customWidth="1"/>
    <col min="770" max="770" width="35.21875" style="520" customWidth="1"/>
    <col min="771" max="771" width="3.44140625" style="520" customWidth="1"/>
    <col min="772" max="772" width="5.6640625" style="520" customWidth="1"/>
    <col min="773" max="773" width="9.6640625" style="520" customWidth="1"/>
    <col min="774" max="774" width="12.21875" style="520" customWidth="1"/>
    <col min="775" max="1024" width="8.88671875" style="520"/>
    <col min="1025" max="1025" width="10.44140625" style="520" customWidth="1"/>
    <col min="1026" max="1026" width="35.21875" style="520" customWidth="1"/>
    <col min="1027" max="1027" width="3.44140625" style="520" customWidth="1"/>
    <col min="1028" max="1028" width="5.6640625" style="520" customWidth="1"/>
    <col min="1029" max="1029" width="9.6640625" style="520" customWidth="1"/>
    <col min="1030" max="1030" width="12.21875" style="520" customWidth="1"/>
    <col min="1031" max="1280" width="8.88671875" style="520"/>
    <col min="1281" max="1281" width="10.44140625" style="520" customWidth="1"/>
    <col min="1282" max="1282" width="35.21875" style="520" customWidth="1"/>
    <col min="1283" max="1283" width="3.44140625" style="520" customWidth="1"/>
    <col min="1284" max="1284" width="5.6640625" style="520" customWidth="1"/>
    <col min="1285" max="1285" width="9.6640625" style="520" customWidth="1"/>
    <col min="1286" max="1286" width="12.21875" style="520" customWidth="1"/>
    <col min="1287" max="1536" width="8.88671875" style="520"/>
    <col min="1537" max="1537" width="10.44140625" style="520" customWidth="1"/>
    <col min="1538" max="1538" width="35.21875" style="520" customWidth="1"/>
    <col min="1539" max="1539" width="3.44140625" style="520" customWidth="1"/>
    <col min="1540" max="1540" width="5.6640625" style="520" customWidth="1"/>
    <col min="1541" max="1541" width="9.6640625" style="520" customWidth="1"/>
    <col min="1542" max="1542" width="12.21875" style="520" customWidth="1"/>
    <col min="1543" max="1792" width="8.88671875" style="520"/>
    <col min="1793" max="1793" width="10.44140625" style="520" customWidth="1"/>
    <col min="1794" max="1794" width="35.21875" style="520" customWidth="1"/>
    <col min="1795" max="1795" width="3.44140625" style="520" customWidth="1"/>
    <col min="1796" max="1796" width="5.6640625" style="520" customWidth="1"/>
    <col min="1797" max="1797" width="9.6640625" style="520" customWidth="1"/>
    <col min="1798" max="1798" width="12.21875" style="520" customWidth="1"/>
    <col min="1799" max="2048" width="8.88671875" style="520"/>
    <col min="2049" max="2049" width="10.44140625" style="520" customWidth="1"/>
    <col min="2050" max="2050" width="35.21875" style="520" customWidth="1"/>
    <col min="2051" max="2051" width="3.44140625" style="520" customWidth="1"/>
    <col min="2052" max="2052" width="5.6640625" style="520" customWidth="1"/>
    <col min="2053" max="2053" width="9.6640625" style="520" customWidth="1"/>
    <col min="2054" max="2054" width="12.21875" style="520" customWidth="1"/>
    <col min="2055" max="2304" width="8.88671875" style="520"/>
    <col min="2305" max="2305" width="10.44140625" style="520" customWidth="1"/>
    <col min="2306" max="2306" width="35.21875" style="520" customWidth="1"/>
    <col min="2307" max="2307" width="3.44140625" style="520" customWidth="1"/>
    <col min="2308" max="2308" width="5.6640625" style="520" customWidth="1"/>
    <col min="2309" max="2309" width="9.6640625" style="520" customWidth="1"/>
    <col min="2310" max="2310" width="12.21875" style="520" customWidth="1"/>
    <col min="2311" max="2560" width="8.88671875" style="520"/>
    <col min="2561" max="2561" width="10.44140625" style="520" customWidth="1"/>
    <col min="2562" max="2562" width="35.21875" style="520" customWidth="1"/>
    <col min="2563" max="2563" width="3.44140625" style="520" customWidth="1"/>
    <col min="2564" max="2564" width="5.6640625" style="520" customWidth="1"/>
    <col min="2565" max="2565" width="9.6640625" style="520" customWidth="1"/>
    <col min="2566" max="2566" width="12.21875" style="520" customWidth="1"/>
    <col min="2567" max="2816" width="8.88671875" style="520"/>
    <col min="2817" max="2817" width="10.44140625" style="520" customWidth="1"/>
    <col min="2818" max="2818" width="35.21875" style="520" customWidth="1"/>
    <col min="2819" max="2819" width="3.44140625" style="520" customWidth="1"/>
    <col min="2820" max="2820" width="5.6640625" style="520" customWidth="1"/>
    <col min="2821" max="2821" width="9.6640625" style="520" customWidth="1"/>
    <col min="2822" max="2822" width="12.21875" style="520" customWidth="1"/>
    <col min="2823" max="3072" width="8.88671875" style="520"/>
    <col min="3073" max="3073" width="10.44140625" style="520" customWidth="1"/>
    <col min="3074" max="3074" width="35.21875" style="520" customWidth="1"/>
    <col min="3075" max="3075" width="3.44140625" style="520" customWidth="1"/>
    <col min="3076" max="3076" width="5.6640625" style="520" customWidth="1"/>
    <col min="3077" max="3077" width="9.6640625" style="520" customWidth="1"/>
    <col min="3078" max="3078" width="12.21875" style="520" customWidth="1"/>
    <col min="3079" max="3328" width="8.88671875" style="520"/>
    <col min="3329" max="3329" width="10.44140625" style="520" customWidth="1"/>
    <col min="3330" max="3330" width="35.21875" style="520" customWidth="1"/>
    <col min="3331" max="3331" width="3.44140625" style="520" customWidth="1"/>
    <col min="3332" max="3332" width="5.6640625" style="520" customWidth="1"/>
    <col min="3333" max="3333" width="9.6640625" style="520" customWidth="1"/>
    <col min="3334" max="3334" width="12.21875" style="520" customWidth="1"/>
    <col min="3335" max="3584" width="8.88671875" style="520"/>
    <col min="3585" max="3585" width="10.44140625" style="520" customWidth="1"/>
    <col min="3586" max="3586" width="35.21875" style="520" customWidth="1"/>
    <col min="3587" max="3587" width="3.44140625" style="520" customWidth="1"/>
    <col min="3588" max="3588" width="5.6640625" style="520" customWidth="1"/>
    <col min="3589" max="3589" width="9.6640625" style="520" customWidth="1"/>
    <col min="3590" max="3590" width="12.21875" style="520" customWidth="1"/>
    <col min="3591" max="3840" width="8.88671875" style="520"/>
    <col min="3841" max="3841" width="10.44140625" style="520" customWidth="1"/>
    <col min="3842" max="3842" width="35.21875" style="520" customWidth="1"/>
    <col min="3843" max="3843" width="3.44140625" style="520" customWidth="1"/>
    <col min="3844" max="3844" width="5.6640625" style="520" customWidth="1"/>
    <col min="3845" max="3845" width="9.6640625" style="520" customWidth="1"/>
    <col min="3846" max="3846" width="12.21875" style="520" customWidth="1"/>
    <col min="3847" max="4096" width="8.88671875" style="520"/>
    <col min="4097" max="4097" width="10.44140625" style="520" customWidth="1"/>
    <col min="4098" max="4098" width="35.21875" style="520" customWidth="1"/>
    <col min="4099" max="4099" width="3.44140625" style="520" customWidth="1"/>
    <col min="4100" max="4100" width="5.6640625" style="520" customWidth="1"/>
    <col min="4101" max="4101" width="9.6640625" style="520" customWidth="1"/>
    <col min="4102" max="4102" width="12.21875" style="520" customWidth="1"/>
    <col min="4103" max="4352" width="8.88671875" style="520"/>
    <col min="4353" max="4353" width="10.44140625" style="520" customWidth="1"/>
    <col min="4354" max="4354" width="35.21875" style="520" customWidth="1"/>
    <col min="4355" max="4355" width="3.44140625" style="520" customWidth="1"/>
    <col min="4356" max="4356" width="5.6640625" style="520" customWidth="1"/>
    <col min="4357" max="4357" width="9.6640625" style="520" customWidth="1"/>
    <col min="4358" max="4358" width="12.21875" style="520" customWidth="1"/>
    <col min="4359" max="4608" width="8.88671875" style="520"/>
    <col min="4609" max="4609" width="10.44140625" style="520" customWidth="1"/>
    <col min="4610" max="4610" width="35.21875" style="520" customWidth="1"/>
    <col min="4611" max="4611" width="3.44140625" style="520" customWidth="1"/>
    <col min="4612" max="4612" width="5.6640625" style="520" customWidth="1"/>
    <col min="4613" max="4613" width="9.6640625" style="520" customWidth="1"/>
    <col min="4614" max="4614" width="12.21875" style="520" customWidth="1"/>
    <col min="4615" max="4864" width="8.88671875" style="520"/>
    <col min="4865" max="4865" width="10.44140625" style="520" customWidth="1"/>
    <col min="4866" max="4866" width="35.21875" style="520" customWidth="1"/>
    <col min="4867" max="4867" width="3.44140625" style="520" customWidth="1"/>
    <col min="4868" max="4868" width="5.6640625" style="520" customWidth="1"/>
    <col min="4869" max="4869" width="9.6640625" style="520" customWidth="1"/>
    <col min="4870" max="4870" width="12.21875" style="520" customWidth="1"/>
    <col min="4871" max="5120" width="8.88671875" style="520"/>
    <col min="5121" max="5121" width="10.44140625" style="520" customWidth="1"/>
    <col min="5122" max="5122" width="35.21875" style="520" customWidth="1"/>
    <col min="5123" max="5123" width="3.44140625" style="520" customWidth="1"/>
    <col min="5124" max="5124" width="5.6640625" style="520" customWidth="1"/>
    <col min="5125" max="5125" width="9.6640625" style="520" customWidth="1"/>
    <col min="5126" max="5126" width="12.21875" style="520" customWidth="1"/>
    <col min="5127" max="5376" width="8.88671875" style="520"/>
    <col min="5377" max="5377" width="10.44140625" style="520" customWidth="1"/>
    <col min="5378" max="5378" width="35.21875" style="520" customWidth="1"/>
    <col min="5379" max="5379" width="3.44140625" style="520" customWidth="1"/>
    <col min="5380" max="5380" width="5.6640625" style="520" customWidth="1"/>
    <col min="5381" max="5381" width="9.6640625" style="520" customWidth="1"/>
    <col min="5382" max="5382" width="12.21875" style="520" customWidth="1"/>
    <col min="5383" max="5632" width="8.88671875" style="520"/>
    <col min="5633" max="5633" width="10.44140625" style="520" customWidth="1"/>
    <col min="5634" max="5634" width="35.21875" style="520" customWidth="1"/>
    <col min="5635" max="5635" width="3.44140625" style="520" customWidth="1"/>
    <col min="5636" max="5636" width="5.6640625" style="520" customWidth="1"/>
    <col min="5637" max="5637" width="9.6640625" style="520" customWidth="1"/>
    <col min="5638" max="5638" width="12.21875" style="520" customWidth="1"/>
    <col min="5639" max="5888" width="8.88671875" style="520"/>
    <col min="5889" max="5889" width="10.44140625" style="520" customWidth="1"/>
    <col min="5890" max="5890" width="35.21875" style="520" customWidth="1"/>
    <col min="5891" max="5891" width="3.44140625" style="520" customWidth="1"/>
    <col min="5892" max="5892" width="5.6640625" style="520" customWidth="1"/>
    <col min="5893" max="5893" width="9.6640625" style="520" customWidth="1"/>
    <col min="5894" max="5894" width="12.21875" style="520" customWidth="1"/>
    <col min="5895" max="6144" width="8.88671875" style="520"/>
    <col min="6145" max="6145" width="10.44140625" style="520" customWidth="1"/>
    <col min="6146" max="6146" width="35.21875" style="520" customWidth="1"/>
    <col min="6147" max="6147" width="3.44140625" style="520" customWidth="1"/>
    <col min="6148" max="6148" width="5.6640625" style="520" customWidth="1"/>
    <col min="6149" max="6149" width="9.6640625" style="520" customWidth="1"/>
    <col min="6150" max="6150" width="12.21875" style="520" customWidth="1"/>
    <col min="6151" max="6400" width="8.88671875" style="520"/>
    <col min="6401" max="6401" width="10.44140625" style="520" customWidth="1"/>
    <col min="6402" max="6402" width="35.21875" style="520" customWidth="1"/>
    <col min="6403" max="6403" width="3.44140625" style="520" customWidth="1"/>
    <col min="6404" max="6404" width="5.6640625" style="520" customWidth="1"/>
    <col min="6405" max="6405" width="9.6640625" style="520" customWidth="1"/>
    <col min="6406" max="6406" width="12.21875" style="520" customWidth="1"/>
    <col min="6407" max="6656" width="8.88671875" style="520"/>
    <col min="6657" max="6657" width="10.44140625" style="520" customWidth="1"/>
    <col min="6658" max="6658" width="35.21875" style="520" customWidth="1"/>
    <col min="6659" max="6659" width="3.44140625" style="520" customWidth="1"/>
    <col min="6660" max="6660" width="5.6640625" style="520" customWidth="1"/>
    <col min="6661" max="6661" width="9.6640625" style="520" customWidth="1"/>
    <col min="6662" max="6662" width="12.21875" style="520" customWidth="1"/>
    <col min="6663" max="6912" width="8.88671875" style="520"/>
    <col min="6913" max="6913" width="10.44140625" style="520" customWidth="1"/>
    <col min="6914" max="6914" width="35.21875" style="520" customWidth="1"/>
    <col min="6915" max="6915" width="3.44140625" style="520" customWidth="1"/>
    <col min="6916" max="6916" width="5.6640625" style="520" customWidth="1"/>
    <col min="6917" max="6917" width="9.6640625" style="520" customWidth="1"/>
    <col min="6918" max="6918" width="12.21875" style="520" customWidth="1"/>
    <col min="6919" max="7168" width="8.88671875" style="520"/>
    <col min="7169" max="7169" width="10.44140625" style="520" customWidth="1"/>
    <col min="7170" max="7170" width="35.21875" style="520" customWidth="1"/>
    <col min="7171" max="7171" width="3.44140625" style="520" customWidth="1"/>
    <col min="7172" max="7172" width="5.6640625" style="520" customWidth="1"/>
    <col min="7173" max="7173" width="9.6640625" style="520" customWidth="1"/>
    <col min="7174" max="7174" width="12.21875" style="520" customWidth="1"/>
    <col min="7175" max="7424" width="8.88671875" style="520"/>
    <col min="7425" max="7425" width="10.44140625" style="520" customWidth="1"/>
    <col min="7426" max="7426" width="35.21875" style="520" customWidth="1"/>
    <col min="7427" max="7427" width="3.44140625" style="520" customWidth="1"/>
    <col min="7428" max="7428" width="5.6640625" style="520" customWidth="1"/>
    <col min="7429" max="7429" width="9.6640625" style="520" customWidth="1"/>
    <col min="7430" max="7430" width="12.21875" style="520" customWidth="1"/>
    <col min="7431" max="7680" width="8.88671875" style="520"/>
    <col min="7681" max="7681" width="10.44140625" style="520" customWidth="1"/>
    <col min="7682" max="7682" width="35.21875" style="520" customWidth="1"/>
    <col min="7683" max="7683" width="3.44140625" style="520" customWidth="1"/>
    <col min="7684" max="7684" width="5.6640625" style="520" customWidth="1"/>
    <col min="7685" max="7685" width="9.6640625" style="520" customWidth="1"/>
    <col min="7686" max="7686" width="12.21875" style="520" customWidth="1"/>
    <col min="7687" max="7936" width="8.88671875" style="520"/>
    <col min="7937" max="7937" width="10.44140625" style="520" customWidth="1"/>
    <col min="7938" max="7938" width="35.21875" style="520" customWidth="1"/>
    <col min="7939" max="7939" width="3.44140625" style="520" customWidth="1"/>
    <col min="7940" max="7940" width="5.6640625" style="520" customWidth="1"/>
    <col min="7941" max="7941" width="9.6640625" style="520" customWidth="1"/>
    <col min="7942" max="7942" width="12.21875" style="520" customWidth="1"/>
    <col min="7943" max="8192" width="8.88671875" style="520"/>
    <col min="8193" max="8193" width="10.44140625" style="520" customWidth="1"/>
    <col min="8194" max="8194" width="35.21875" style="520" customWidth="1"/>
    <col min="8195" max="8195" width="3.44140625" style="520" customWidth="1"/>
    <col min="8196" max="8196" width="5.6640625" style="520" customWidth="1"/>
    <col min="8197" max="8197" width="9.6640625" style="520" customWidth="1"/>
    <col min="8198" max="8198" width="12.21875" style="520" customWidth="1"/>
    <col min="8199" max="8448" width="8.88671875" style="520"/>
    <col min="8449" max="8449" width="10.44140625" style="520" customWidth="1"/>
    <col min="8450" max="8450" width="35.21875" style="520" customWidth="1"/>
    <col min="8451" max="8451" width="3.44140625" style="520" customWidth="1"/>
    <col min="8452" max="8452" width="5.6640625" style="520" customWidth="1"/>
    <col min="8453" max="8453" width="9.6640625" style="520" customWidth="1"/>
    <col min="8454" max="8454" width="12.21875" style="520" customWidth="1"/>
    <col min="8455" max="8704" width="8.88671875" style="520"/>
    <col min="8705" max="8705" width="10.44140625" style="520" customWidth="1"/>
    <col min="8706" max="8706" width="35.21875" style="520" customWidth="1"/>
    <col min="8707" max="8707" width="3.44140625" style="520" customWidth="1"/>
    <col min="8708" max="8708" width="5.6640625" style="520" customWidth="1"/>
    <col min="8709" max="8709" width="9.6640625" style="520" customWidth="1"/>
    <col min="8710" max="8710" width="12.21875" style="520" customWidth="1"/>
    <col min="8711" max="8960" width="8.88671875" style="520"/>
    <col min="8961" max="8961" width="10.44140625" style="520" customWidth="1"/>
    <col min="8962" max="8962" width="35.21875" style="520" customWidth="1"/>
    <col min="8963" max="8963" width="3.44140625" style="520" customWidth="1"/>
    <col min="8964" max="8964" width="5.6640625" style="520" customWidth="1"/>
    <col min="8965" max="8965" width="9.6640625" style="520" customWidth="1"/>
    <col min="8966" max="8966" width="12.21875" style="520" customWidth="1"/>
    <col min="8967" max="9216" width="8.88671875" style="520"/>
    <col min="9217" max="9217" width="10.44140625" style="520" customWidth="1"/>
    <col min="9218" max="9218" width="35.21875" style="520" customWidth="1"/>
    <col min="9219" max="9219" width="3.44140625" style="520" customWidth="1"/>
    <col min="9220" max="9220" width="5.6640625" style="520" customWidth="1"/>
    <col min="9221" max="9221" width="9.6640625" style="520" customWidth="1"/>
    <col min="9222" max="9222" width="12.21875" style="520" customWidth="1"/>
    <col min="9223" max="9472" width="8.88671875" style="520"/>
    <col min="9473" max="9473" width="10.44140625" style="520" customWidth="1"/>
    <col min="9474" max="9474" width="35.21875" style="520" customWidth="1"/>
    <col min="9475" max="9475" width="3.44140625" style="520" customWidth="1"/>
    <col min="9476" max="9476" width="5.6640625" style="520" customWidth="1"/>
    <col min="9477" max="9477" width="9.6640625" style="520" customWidth="1"/>
    <col min="9478" max="9478" width="12.21875" style="520" customWidth="1"/>
    <col min="9479" max="9728" width="8.88671875" style="520"/>
    <col min="9729" max="9729" width="10.44140625" style="520" customWidth="1"/>
    <col min="9730" max="9730" width="35.21875" style="520" customWidth="1"/>
    <col min="9731" max="9731" width="3.44140625" style="520" customWidth="1"/>
    <col min="9732" max="9732" width="5.6640625" style="520" customWidth="1"/>
    <col min="9733" max="9733" width="9.6640625" style="520" customWidth="1"/>
    <col min="9734" max="9734" width="12.21875" style="520" customWidth="1"/>
    <col min="9735" max="9984" width="8.88671875" style="520"/>
    <col min="9985" max="9985" width="10.44140625" style="520" customWidth="1"/>
    <col min="9986" max="9986" width="35.21875" style="520" customWidth="1"/>
    <col min="9987" max="9987" width="3.44140625" style="520" customWidth="1"/>
    <col min="9988" max="9988" width="5.6640625" style="520" customWidth="1"/>
    <col min="9989" max="9989" width="9.6640625" style="520" customWidth="1"/>
    <col min="9990" max="9990" width="12.21875" style="520" customWidth="1"/>
    <col min="9991" max="10240" width="8.88671875" style="520"/>
    <col min="10241" max="10241" width="10.44140625" style="520" customWidth="1"/>
    <col min="10242" max="10242" width="35.21875" style="520" customWidth="1"/>
    <col min="10243" max="10243" width="3.44140625" style="520" customWidth="1"/>
    <col min="10244" max="10244" width="5.6640625" style="520" customWidth="1"/>
    <col min="10245" max="10245" width="9.6640625" style="520" customWidth="1"/>
    <col min="10246" max="10246" width="12.21875" style="520" customWidth="1"/>
    <col min="10247" max="10496" width="8.88671875" style="520"/>
    <col min="10497" max="10497" width="10.44140625" style="520" customWidth="1"/>
    <col min="10498" max="10498" width="35.21875" style="520" customWidth="1"/>
    <col min="10499" max="10499" width="3.44140625" style="520" customWidth="1"/>
    <col min="10500" max="10500" width="5.6640625" style="520" customWidth="1"/>
    <col min="10501" max="10501" width="9.6640625" style="520" customWidth="1"/>
    <col min="10502" max="10502" width="12.21875" style="520" customWidth="1"/>
    <col min="10503" max="10752" width="8.88671875" style="520"/>
    <col min="10753" max="10753" width="10.44140625" style="520" customWidth="1"/>
    <col min="10754" max="10754" width="35.21875" style="520" customWidth="1"/>
    <col min="10755" max="10755" width="3.44140625" style="520" customWidth="1"/>
    <col min="10756" max="10756" width="5.6640625" style="520" customWidth="1"/>
    <col min="10757" max="10757" width="9.6640625" style="520" customWidth="1"/>
    <col min="10758" max="10758" width="12.21875" style="520" customWidth="1"/>
    <col min="10759" max="11008" width="8.88671875" style="520"/>
    <col min="11009" max="11009" width="10.44140625" style="520" customWidth="1"/>
    <col min="11010" max="11010" width="35.21875" style="520" customWidth="1"/>
    <col min="11011" max="11011" width="3.44140625" style="520" customWidth="1"/>
    <col min="11012" max="11012" width="5.6640625" style="520" customWidth="1"/>
    <col min="11013" max="11013" width="9.6640625" style="520" customWidth="1"/>
    <col min="11014" max="11014" width="12.21875" style="520" customWidth="1"/>
    <col min="11015" max="11264" width="8.88671875" style="520"/>
    <col min="11265" max="11265" width="10.44140625" style="520" customWidth="1"/>
    <col min="11266" max="11266" width="35.21875" style="520" customWidth="1"/>
    <col min="11267" max="11267" width="3.44140625" style="520" customWidth="1"/>
    <col min="11268" max="11268" width="5.6640625" style="520" customWidth="1"/>
    <col min="11269" max="11269" width="9.6640625" style="520" customWidth="1"/>
    <col min="11270" max="11270" width="12.21875" style="520" customWidth="1"/>
    <col min="11271" max="11520" width="8.88671875" style="520"/>
    <col min="11521" max="11521" width="10.44140625" style="520" customWidth="1"/>
    <col min="11522" max="11522" width="35.21875" style="520" customWidth="1"/>
    <col min="11523" max="11523" width="3.44140625" style="520" customWidth="1"/>
    <col min="11524" max="11524" width="5.6640625" style="520" customWidth="1"/>
    <col min="11525" max="11525" width="9.6640625" style="520" customWidth="1"/>
    <col min="11526" max="11526" width="12.21875" style="520" customWidth="1"/>
    <col min="11527" max="11776" width="8.88671875" style="520"/>
    <col min="11777" max="11777" width="10.44140625" style="520" customWidth="1"/>
    <col min="11778" max="11778" width="35.21875" style="520" customWidth="1"/>
    <col min="11779" max="11779" width="3.44140625" style="520" customWidth="1"/>
    <col min="11780" max="11780" width="5.6640625" style="520" customWidth="1"/>
    <col min="11781" max="11781" width="9.6640625" style="520" customWidth="1"/>
    <col min="11782" max="11782" width="12.21875" style="520" customWidth="1"/>
    <col min="11783" max="12032" width="8.88671875" style="520"/>
    <col min="12033" max="12033" width="10.44140625" style="520" customWidth="1"/>
    <col min="12034" max="12034" width="35.21875" style="520" customWidth="1"/>
    <col min="12035" max="12035" width="3.44140625" style="520" customWidth="1"/>
    <col min="12036" max="12036" width="5.6640625" style="520" customWidth="1"/>
    <col min="12037" max="12037" width="9.6640625" style="520" customWidth="1"/>
    <col min="12038" max="12038" width="12.21875" style="520" customWidth="1"/>
    <col min="12039" max="12288" width="8.88671875" style="520"/>
    <col min="12289" max="12289" width="10.44140625" style="520" customWidth="1"/>
    <col min="12290" max="12290" width="35.21875" style="520" customWidth="1"/>
    <col min="12291" max="12291" width="3.44140625" style="520" customWidth="1"/>
    <col min="12292" max="12292" width="5.6640625" style="520" customWidth="1"/>
    <col min="12293" max="12293" width="9.6640625" style="520" customWidth="1"/>
    <col min="12294" max="12294" width="12.21875" style="520" customWidth="1"/>
    <col min="12295" max="12544" width="8.88671875" style="520"/>
    <col min="12545" max="12545" width="10.44140625" style="520" customWidth="1"/>
    <col min="12546" max="12546" width="35.21875" style="520" customWidth="1"/>
    <col min="12547" max="12547" width="3.44140625" style="520" customWidth="1"/>
    <col min="12548" max="12548" width="5.6640625" style="520" customWidth="1"/>
    <col min="12549" max="12549" width="9.6640625" style="520" customWidth="1"/>
    <col min="12550" max="12550" width="12.21875" style="520" customWidth="1"/>
    <col min="12551" max="12800" width="8.88671875" style="520"/>
    <col min="12801" max="12801" width="10.44140625" style="520" customWidth="1"/>
    <col min="12802" max="12802" width="35.21875" style="520" customWidth="1"/>
    <col min="12803" max="12803" width="3.44140625" style="520" customWidth="1"/>
    <col min="12804" max="12804" width="5.6640625" style="520" customWidth="1"/>
    <col min="12805" max="12805" width="9.6640625" style="520" customWidth="1"/>
    <col min="12806" max="12806" width="12.21875" style="520" customWidth="1"/>
    <col min="12807" max="13056" width="8.88671875" style="520"/>
    <col min="13057" max="13057" width="10.44140625" style="520" customWidth="1"/>
    <col min="13058" max="13058" width="35.21875" style="520" customWidth="1"/>
    <col min="13059" max="13059" width="3.44140625" style="520" customWidth="1"/>
    <col min="13060" max="13060" width="5.6640625" style="520" customWidth="1"/>
    <col min="13061" max="13061" width="9.6640625" style="520" customWidth="1"/>
    <col min="13062" max="13062" width="12.21875" style="520" customWidth="1"/>
    <col min="13063" max="13312" width="8.88671875" style="520"/>
    <col min="13313" max="13313" width="10.44140625" style="520" customWidth="1"/>
    <col min="13314" max="13314" width="35.21875" style="520" customWidth="1"/>
    <col min="13315" max="13315" width="3.44140625" style="520" customWidth="1"/>
    <col min="13316" max="13316" width="5.6640625" style="520" customWidth="1"/>
    <col min="13317" max="13317" width="9.6640625" style="520" customWidth="1"/>
    <col min="13318" max="13318" width="12.21875" style="520" customWidth="1"/>
    <col min="13319" max="13568" width="8.88671875" style="520"/>
    <col min="13569" max="13569" width="10.44140625" style="520" customWidth="1"/>
    <col min="13570" max="13570" width="35.21875" style="520" customWidth="1"/>
    <col min="13571" max="13571" width="3.44140625" style="520" customWidth="1"/>
    <col min="13572" max="13572" width="5.6640625" style="520" customWidth="1"/>
    <col min="13573" max="13573" width="9.6640625" style="520" customWidth="1"/>
    <col min="13574" max="13574" width="12.21875" style="520" customWidth="1"/>
    <col min="13575" max="13824" width="8.88671875" style="520"/>
    <col min="13825" max="13825" width="10.44140625" style="520" customWidth="1"/>
    <col min="13826" max="13826" width="35.21875" style="520" customWidth="1"/>
    <col min="13827" max="13827" width="3.44140625" style="520" customWidth="1"/>
    <col min="13828" max="13828" width="5.6640625" style="520" customWidth="1"/>
    <col min="13829" max="13829" width="9.6640625" style="520" customWidth="1"/>
    <col min="13830" max="13830" width="12.21875" style="520" customWidth="1"/>
    <col min="13831" max="14080" width="8.88671875" style="520"/>
    <col min="14081" max="14081" width="10.44140625" style="520" customWidth="1"/>
    <col min="14082" max="14082" width="35.21875" style="520" customWidth="1"/>
    <col min="14083" max="14083" width="3.44140625" style="520" customWidth="1"/>
    <col min="14084" max="14084" width="5.6640625" style="520" customWidth="1"/>
    <col min="14085" max="14085" width="9.6640625" style="520" customWidth="1"/>
    <col min="14086" max="14086" width="12.21875" style="520" customWidth="1"/>
    <col min="14087" max="14336" width="8.88671875" style="520"/>
    <col min="14337" max="14337" width="10.44140625" style="520" customWidth="1"/>
    <col min="14338" max="14338" width="35.21875" style="520" customWidth="1"/>
    <col min="14339" max="14339" width="3.44140625" style="520" customWidth="1"/>
    <col min="14340" max="14340" width="5.6640625" style="520" customWidth="1"/>
    <col min="14341" max="14341" width="9.6640625" style="520" customWidth="1"/>
    <col min="14342" max="14342" width="12.21875" style="520" customWidth="1"/>
    <col min="14343" max="14592" width="8.88671875" style="520"/>
    <col min="14593" max="14593" width="10.44140625" style="520" customWidth="1"/>
    <col min="14594" max="14594" width="35.21875" style="520" customWidth="1"/>
    <col min="14595" max="14595" width="3.44140625" style="520" customWidth="1"/>
    <col min="14596" max="14596" width="5.6640625" style="520" customWidth="1"/>
    <col min="14597" max="14597" width="9.6640625" style="520" customWidth="1"/>
    <col min="14598" max="14598" width="12.21875" style="520" customWidth="1"/>
    <col min="14599" max="14848" width="8.88671875" style="520"/>
    <col min="14849" max="14849" width="10.44140625" style="520" customWidth="1"/>
    <col min="14850" max="14850" width="35.21875" style="520" customWidth="1"/>
    <col min="14851" max="14851" width="3.44140625" style="520" customWidth="1"/>
    <col min="14852" max="14852" width="5.6640625" style="520" customWidth="1"/>
    <col min="14853" max="14853" width="9.6640625" style="520" customWidth="1"/>
    <col min="14854" max="14854" width="12.21875" style="520" customWidth="1"/>
    <col min="14855" max="15104" width="8.88671875" style="520"/>
    <col min="15105" max="15105" width="10.44140625" style="520" customWidth="1"/>
    <col min="15106" max="15106" width="35.21875" style="520" customWidth="1"/>
    <col min="15107" max="15107" width="3.44140625" style="520" customWidth="1"/>
    <col min="15108" max="15108" width="5.6640625" style="520" customWidth="1"/>
    <col min="15109" max="15109" width="9.6640625" style="520" customWidth="1"/>
    <col min="15110" max="15110" width="12.21875" style="520" customWidth="1"/>
    <col min="15111" max="15360" width="8.88671875" style="520"/>
    <col min="15361" max="15361" width="10.44140625" style="520" customWidth="1"/>
    <col min="15362" max="15362" width="35.21875" style="520" customWidth="1"/>
    <col min="15363" max="15363" width="3.44140625" style="520" customWidth="1"/>
    <col min="15364" max="15364" width="5.6640625" style="520" customWidth="1"/>
    <col min="15365" max="15365" width="9.6640625" style="520" customWidth="1"/>
    <col min="15366" max="15366" width="12.21875" style="520" customWidth="1"/>
    <col min="15367" max="15616" width="8.88671875" style="520"/>
    <col min="15617" max="15617" width="10.44140625" style="520" customWidth="1"/>
    <col min="15618" max="15618" width="35.21875" style="520" customWidth="1"/>
    <col min="15619" max="15619" width="3.44140625" style="520" customWidth="1"/>
    <col min="15620" max="15620" width="5.6640625" style="520" customWidth="1"/>
    <col min="15621" max="15621" width="9.6640625" style="520" customWidth="1"/>
    <col min="15622" max="15622" width="12.21875" style="520" customWidth="1"/>
    <col min="15623" max="15872" width="8.88671875" style="520"/>
    <col min="15873" max="15873" width="10.44140625" style="520" customWidth="1"/>
    <col min="15874" max="15874" width="35.21875" style="520" customWidth="1"/>
    <col min="15875" max="15875" width="3.44140625" style="520" customWidth="1"/>
    <col min="15876" max="15876" width="5.6640625" style="520" customWidth="1"/>
    <col min="15877" max="15877" width="9.6640625" style="520" customWidth="1"/>
    <col min="15878" max="15878" width="12.21875" style="520" customWidth="1"/>
    <col min="15879" max="16128" width="8.88671875" style="520"/>
    <col min="16129" max="16129" width="10.44140625" style="520" customWidth="1"/>
    <col min="16130" max="16130" width="35.21875" style="520" customWidth="1"/>
    <col min="16131" max="16131" width="3.44140625" style="520" customWidth="1"/>
    <col min="16132" max="16132" width="5.6640625" style="520" customWidth="1"/>
    <col min="16133" max="16133" width="9.6640625" style="520" customWidth="1"/>
    <col min="16134" max="16134" width="12.21875" style="520" customWidth="1"/>
    <col min="16135" max="16384" width="8.88671875" style="520"/>
  </cols>
  <sheetData>
    <row r="1" spans="1:9" s="519" customFormat="1" ht="34.5" customHeight="1">
      <c r="A1" s="513" t="s">
        <v>1065</v>
      </c>
      <c r="B1" s="514">
        <f>F24+F39</f>
        <v>0</v>
      </c>
      <c r="C1" s="515"/>
      <c r="D1" s="515"/>
      <c r="E1" s="516"/>
      <c r="F1" s="516"/>
      <c r="G1" s="517"/>
      <c r="H1" s="518"/>
      <c r="I1" s="518"/>
    </row>
    <row r="2" spans="1:9" s="519" customFormat="1" ht="11.25" customHeight="1">
      <c r="A2" s="517"/>
      <c r="B2" s="517"/>
      <c r="C2" s="515"/>
      <c r="D2" s="515"/>
      <c r="E2" s="516"/>
      <c r="F2" s="516"/>
      <c r="G2" s="517"/>
      <c r="H2" s="518"/>
      <c r="I2" s="518"/>
    </row>
    <row r="3" spans="1:9" ht="27" customHeight="1">
      <c r="A3" s="513" t="s">
        <v>1066</v>
      </c>
      <c r="B3" s="1101" t="s">
        <v>1067</v>
      </c>
      <c r="C3" s="1101"/>
      <c r="D3" s="1101"/>
      <c r="E3" s="1101"/>
      <c r="F3" s="1101"/>
      <c r="G3" s="1101"/>
    </row>
    <row r="4" spans="1:9" ht="12" customHeight="1">
      <c r="A4" s="521"/>
      <c r="B4" s="522"/>
      <c r="C4" s="522"/>
      <c r="D4" s="522"/>
      <c r="E4" s="522"/>
      <c r="F4" s="522"/>
      <c r="G4" s="523"/>
    </row>
    <row r="5" spans="1:9" ht="28.5">
      <c r="A5" s="524" t="s">
        <v>1068</v>
      </c>
      <c r="B5" s="524" t="s">
        <v>1069</v>
      </c>
      <c r="C5" s="524" t="s">
        <v>1070</v>
      </c>
      <c r="D5" s="525" t="s">
        <v>639</v>
      </c>
      <c r="E5" s="526" t="s">
        <v>1071</v>
      </c>
      <c r="F5" s="526" t="s">
        <v>1072</v>
      </c>
      <c r="G5" s="523"/>
    </row>
    <row r="6" spans="1:9" ht="14.25">
      <c r="A6" s="527"/>
      <c r="B6" s="528"/>
      <c r="C6" s="527"/>
      <c r="D6" s="529"/>
      <c r="E6" s="530"/>
      <c r="F6" s="530"/>
      <c r="G6" s="523"/>
    </row>
    <row r="7" spans="1:9" ht="12.75">
      <c r="A7" s="531"/>
      <c r="B7" s="532" t="s">
        <v>1111</v>
      </c>
      <c r="C7" s="533"/>
      <c r="D7" s="533"/>
      <c r="E7" s="534"/>
      <c r="F7" s="534"/>
      <c r="G7" s="523"/>
    </row>
    <row r="8" spans="1:9" ht="27" customHeight="1">
      <c r="A8" s="535" t="s">
        <v>1074</v>
      </c>
      <c r="B8" s="536" t="s">
        <v>1075</v>
      </c>
      <c r="C8" s="537" t="s">
        <v>101</v>
      </c>
      <c r="D8" s="538">
        <v>2</v>
      </c>
      <c r="E8" s="1002"/>
      <c r="F8" s="539">
        <f t="shared" ref="F8:F23" si="0">D8*E8</f>
        <v>0</v>
      </c>
      <c r="G8" s="523"/>
    </row>
    <row r="9" spans="1:9" ht="12.75">
      <c r="A9" s="540">
        <v>2</v>
      </c>
      <c r="B9" s="541" t="s">
        <v>1076</v>
      </c>
      <c r="C9" s="537" t="s">
        <v>101</v>
      </c>
      <c r="D9" s="538">
        <v>2</v>
      </c>
      <c r="E9" s="1002"/>
      <c r="F9" s="539">
        <f>D9*E9</f>
        <v>0</v>
      </c>
      <c r="G9" s="523"/>
    </row>
    <row r="10" spans="1:9" ht="12.75">
      <c r="A10" s="535" t="s">
        <v>1077</v>
      </c>
      <c r="B10" s="542" t="s">
        <v>1078</v>
      </c>
      <c r="C10" s="537" t="s">
        <v>101</v>
      </c>
      <c r="D10" s="538">
        <v>1</v>
      </c>
      <c r="E10" s="1002"/>
      <c r="F10" s="539">
        <f>D10*E10</f>
        <v>0</v>
      </c>
      <c r="G10" s="523"/>
    </row>
    <row r="11" spans="1:9" ht="12.75">
      <c r="A11" s="535" t="s">
        <v>1079</v>
      </c>
      <c r="B11" s="543" t="s">
        <v>1080</v>
      </c>
      <c r="C11" s="537" t="s">
        <v>101</v>
      </c>
      <c r="D11" s="538">
        <v>1</v>
      </c>
      <c r="E11" s="1002"/>
      <c r="F11" s="539">
        <f t="shared" si="0"/>
        <v>0</v>
      </c>
      <c r="G11" s="523"/>
    </row>
    <row r="12" spans="1:9" ht="12.75">
      <c r="A12" s="535" t="s">
        <v>1081</v>
      </c>
      <c r="B12" s="543" t="s">
        <v>1082</v>
      </c>
      <c r="C12" s="537" t="s">
        <v>101</v>
      </c>
      <c r="D12" s="538">
        <v>1</v>
      </c>
      <c r="E12" s="1002"/>
      <c r="F12" s="539">
        <f t="shared" si="0"/>
        <v>0</v>
      </c>
      <c r="G12" s="523"/>
    </row>
    <row r="13" spans="1:9" ht="12.75">
      <c r="A13" s="540">
        <v>6</v>
      </c>
      <c r="B13" s="541" t="s">
        <v>1083</v>
      </c>
      <c r="C13" s="537" t="s">
        <v>101</v>
      </c>
      <c r="D13" s="538">
        <v>3</v>
      </c>
      <c r="E13" s="1002"/>
      <c r="F13" s="539">
        <f>D13*E13</f>
        <v>0</v>
      </c>
      <c r="G13" s="523"/>
    </row>
    <row r="14" spans="1:9" ht="12.75">
      <c r="A14" s="544">
        <v>7</v>
      </c>
      <c r="B14" s="545" t="s">
        <v>1084</v>
      </c>
      <c r="C14" s="537" t="s">
        <v>101</v>
      </c>
      <c r="D14" s="546">
        <v>3</v>
      </c>
      <c r="E14" s="1003"/>
      <c r="F14" s="539">
        <f t="shared" si="0"/>
        <v>0</v>
      </c>
      <c r="G14" s="523"/>
    </row>
    <row r="15" spans="1:9" ht="12.75">
      <c r="A15" s="544">
        <v>8</v>
      </c>
      <c r="B15" s="547" t="s">
        <v>1085</v>
      </c>
      <c r="C15" s="537" t="s">
        <v>101</v>
      </c>
      <c r="D15" s="546">
        <v>2</v>
      </c>
      <c r="E15" s="1003"/>
      <c r="F15" s="539">
        <f t="shared" si="0"/>
        <v>0</v>
      </c>
      <c r="G15" s="523"/>
    </row>
    <row r="16" spans="1:9" ht="12.75">
      <c r="A16" s="548">
        <v>9</v>
      </c>
      <c r="B16" s="542" t="s">
        <v>1086</v>
      </c>
      <c r="C16" s="537" t="s">
        <v>101</v>
      </c>
      <c r="D16" s="546">
        <v>2</v>
      </c>
      <c r="E16" s="1004"/>
      <c r="F16" s="539">
        <f t="shared" si="0"/>
        <v>0</v>
      </c>
      <c r="G16" s="523"/>
    </row>
    <row r="17" spans="1:7" ht="15" customHeight="1">
      <c r="A17" s="548">
        <v>10</v>
      </c>
      <c r="B17" s="542" t="s">
        <v>1087</v>
      </c>
      <c r="C17" s="537" t="s">
        <v>101</v>
      </c>
      <c r="D17" s="546">
        <v>1</v>
      </c>
      <c r="E17" s="1004"/>
      <c r="F17" s="539">
        <f t="shared" si="0"/>
        <v>0</v>
      </c>
      <c r="G17" s="523"/>
    </row>
    <row r="18" spans="1:7" ht="15" customHeight="1">
      <c r="A18" s="548">
        <v>11</v>
      </c>
      <c r="B18" s="542" t="s">
        <v>1088</v>
      </c>
      <c r="C18" s="537" t="s">
        <v>101</v>
      </c>
      <c r="D18" s="546">
        <v>1</v>
      </c>
      <c r="E18" s="1004"/>
      <c r="F18" s="539">
        <f t="shared" si="0"/>
        <v>0</v>
      </c>
      <c r="G18" s="523"/>
    </row>
    <row r="19" spans="1:7" ht="15" customHeight="1">
      <c r="A19" s="544">
        <v>12</v>
      </c>
      <c r="B19" s="549" t="s">
        <v>1089</v>
      </c>
      <c r="C19" s="537" t="s">
        <v>101</v>
      </c>
      <c r="D19" s="546">
        <v>1</v>
      </c>
      <c r="E19" s="1003"/>
      <c r="F19" s="539">
        <f t="shared" si="0"/>
        <v>0</v>
      </c>
      <c r="G19" s="523"/>
    </row>
    <row r="20" spans="1:7" ht="15" customHeight="1">
      <c r="A20" s="540">
        <v>13</v>
      </c>
      <c r="B20" s="549" t="s">
        <v>1090</v>
      </c>
      <c r="C20" s="537" t="s">
        <v>101</v>
      </c>
      <c r="D20" s="546">
        <v>1</v>
      </c>
      <c r="E20" s="1003"/>
      <c r="F20" s="539">
        <f t="shared" si="0"/>
        <v>0</v>
      </c>
      <c r="G20" s="523"/>
    </row>
    <row r="21" spans="1:7" ht="15" customHeight="1">
      <c r="A21" s="540">
        <v>14</v>
      </c>
      <c r="B21" s="549" t="s">
        <v>1091</v>
      </c>
      <c r="C21" s="537" t="s">
        <v>318</v>
      </c>
      <c r="D21" s="546">
        <v>1</v>
      </c>
      <c r="E21" s="1003"/>
      <c r="F21" s="539">
        <f t="shared" si="0"/>
        <v>0</v>
      </c>
      <c r="G21" s="523"/>
    </row>
    <row r="22" spans="1:7" ht="15" customHeight="1">
      <c r="A22" s="540">
        <v>15</v>
      </c>
      <c r="B22" s="549" t="s">
        <v>1092</v>
      </c>
      <c r="C22" s="537" t="s">
        <v>165</v>
      </c>
      <c r="D22" s="546">
        <v>48</v>
      </c>
      <c r="E22" s="1003"/>
      <c r="F22" s="539">
        <f t="shared" si="0"/>
        <v>0</v>
      </c>
      <c r="G22" s="523"/>
    </row>
    <row r="23" spans="1:7" ht="15" customHeight="1">
      <c r="A23" s="540">
        <v>16</v>
      </c>
      <c r="B23" s="549" t="s">
        <v>1093</v>
      </c>
      <c r="C23" s="537" t="s">
        <v>165</v>
      </c>
      <c r="D23" s="546">
        <v>10</v>
      </c>
      <c r="E23" s="1003"/>
      <c r="F23" s="539">
        <f t="shared" si="0"/>
        <v>0</v>
      </c>
      <c r="G23" s="523"/>
    </row>
    <row r="24" spans="1:7" ht="15" customHeight="1">
      <c r="A24" s="540"/>
      <c r="B24" s="549"/>
      <c r="C24" s="537"/>
      <c r="D24" s="546"/>
      <c r="E24" s="1003"/>
      <c r="F24" s="550">
        <f>SUM(F8:F23)</f>
        <v>0</v>
      </c>
      <c r="G24" s="523"/>
    </row>
    <row r="25" spans="1:7" ht="15" customHeight="1">
      <c r="A25" s="544"/>
      <c r="B25" s="551" t="s">
        <v>1094</v>
      </c>
      <c r="C25" s="537"/>
      <c r="D25" s="546"/>
      <c r="E25" s="1003"/>
      <c r="F25" s="539"/>
      <c r="G25" s="523"/>
    </row>
    <row r="26" spans="1:7" ht="15" customHeight="1">
      <c r="A26" s="544">
        <v>17</v>
      </c>
      <c r="B26" s="542" t="s">
        <v>1095</v>
      </c>
      <c r="C26" s="537" t="s">
        <v>101</v>
      </c>
      <c r="D26" s="548">
        <v>2</v>
      </c>
      <c r="E26" s="1004"/>
      <c r="F26" s="539">
        <f>D26*E26</f>
        <v>0</v>
      </c>
      <c r="G26" s="523"/>
    </row>
    <row r="27" spans="1:7" ht="12.75">
      <c r="A27" s="535" t="s">
        <v>1112</v>
      </c>
      <c r="B27" s="542" t="s">
        <v>1097</v>
      </c>
      <c r="C27" s="537" t="s">
        <v>101</v>
      </c>
      <c r="D27" s="548">
        <v>2</v>
      </c>
      <c r="E27" s="1004"/>
      <c r="F27" s="539">
        <f>D27*E27</f>
        <v>0</v>
      </c>
      <c r="G27" s="523"/>
    </row>
    <row r="28" spans="1:7" ht="12.75">
      <c r="A28" s="535" t="s">
        <v>1096</v>
      </c>
      <c r="B28" s="542" t="s">
        <v>1099</v>
      </c>
      <c r="C28" s="537" t="s">
        <v>101</v>
      </c>
      <c r="D28" s="548">
        <v>2</v>
      </c>
      <c r="E28" s="1004"/>
      <c r="F28" s="539">
        <f>D28*E28</f>
        <v>0</v>
      </c>
      <c r="G28" s="523"/>
    </row>
    <row r="29" spans="1:7" ht="12.75">
      <c r="A29" s="540">
        <v>20</v>
      </c>
      <c r="B29" s="542" t="s">
        <v>1100</v>
      </c>
      <c r="C29" s="537" t="s">
        <v>101</v>
      </c>
      <c r="D29" s="548">
        <v>2</v>
      </c>
      <c r="E29" s="1004"/>
      <c r="F29" s="539">
        <f>D29*E29</f>
        <v>0</v>
      </c>
      <c r="G29" s="523"/>
    </row>
    <row r="30" spans="1:7" ht="12.75">
      <c r="A30" s="544">
        <v>21</v>
      </c>
      <c r="B30" s="542" t="s">
        <v>1101</v>
      </c>
      <c r="C30" s="537" t="s">
        <v>101</v>
      </c>
      <c r="D30" s="548">
        <v>1</v>
      </c>
      <c r="E30" s="1004"/>
      <c r="F30" s="539">
        <f t="shared" ref="F30:F38" si="1">D30*E30</f>
        <v>0</v>
      </c>
      <c r="G30" s="523"/>
    </row>
    <row r="31" spans="1:7" ht="12.75">
      <c r="A31" s="544">
        <v>22</v>
      </c>
      <c r="B31" s="542" t="s">
        <v>1102</v>
      </c>
      <c r="C31" s="537" t="s">
        <v>101</v>
      </c>
      <c r="D31" s="548">
        <v>1</v>
      </c>
      <c r="E31" s="1004"/>
      <c r="F31" s="539">
        <f t="shared" si="1"/>
        <v>0</v>
      </c>
      <c r="G31" s="523"/>
    </row>
    <row r="32" spans="1:7" ht="12.75">
      <c r="A32" s="544">
        <v>23</v>
      </c>
      <c r="B32" s="542" t="s">
        <v>1103</v>
      </c>
      <c r="C32" s="537" t="s">
        <v>101</v>
      </c>
      <c r="D32" s="548">
        <v>1</v>
      </c>
      <c r="E32" s="1004"/>
      <c r="F32" s="539">
        <f t="shared" si="1"/>
        <v>0</v>
      </c>
      <c r="G32" s="523"/>
    </row>
    <row r="33" spans="1:7" ht="12.75">
      <c r="A33" s="548">
        <v>24</v>
      </c>
      <c r="B33" s="542" t="s">
        <v>1104</v>
      </c>
      <c r="C33" s="537" t="s">
        <v>101</v>
      </c>
      <c r="D33" s="548">
        <v>1</v>
      </c>
      <c r="E33" s="1004"/>
      <c r="F33" s="539">
        <f>D33*E33</f>
        <v>0</v>
      </c>
      <c r="G33" s="523"/>
    </row>
    <row r="34" spans="1:7" ht="15" customHeight="1">
      <c r="A34" s="548">
        <v>25</v>
      </c>
      <c r="B34" s="542" t="s">
        <v>1105</v>
      </c>
      <c r="C34" s="537" t="s">
        <v>101</v>
      </c>
      <c r="D34" s="546">
        <v>2</v>
      </c>
      <c r="E34" s="1003"/>
      <c r="F34" s="539">
        <f t="shared" si="1"/>
        <v>0</v>
      </c>
      <c r="G34" s="523"/>
    </row>
    <row r="35" spans="1:7" ht="15" customHeight="1">
      <c r="A35" s="548">
        <v>26</v>
      </c>
      <c r="B35" s="542" t="s">
        <v>1106</v>
      </c>
      <c r="C35" s="537" t="s">
        <v>101</v>
      </c>
      <c r="D35" s="546">
        <v>1</v>
      </c>
      <c r="E35" s="1004"/>
      <c r="F35" s="539">
        <f t="shared" si="1"/>
        <v>0</v>
      </c>
      <c r="G35" s="523"/>
    </row>
    <row r="36" spans="1:7" ht="15" customHeight="1">
      <c r="A36" s="548">
        <v>27</v>
      </c>
      <c r="B36" s="542" t="s">
        <v>1107</v>
      </c>
      <c r="C36" s="537" t="s">
        <v>101</v>
      </c>
      <c r="D36" s="546">
        <v>1</v>
      </c>
      <c r="E36" s="1004"/>
      <c r="F36" s="539">
        <f t="shared" si="1"/>
        <v>0</v>
      </c>
      <c r="G36" s="523"/>
    </row>
    <row r="37" spans="1:7" ht="15" customHeight="1">
      <c r="A37" s="544">
        <v>28</v>
      </c>
      <c r="B37" s="549" t="s">
        <v>1108</v>
      </c>
      <c r="C37" s="537" t="s">
        <v>101</v>
      </c>
      <c r="D37" s="546">
        <v>1</v>
      </c>
      <c r="E37" s="1003"/>
      <c r="F37" s="539">
        <f t="shared" si="1"/>
        <v>0</v>
      </c>
      <c r="G37" s="523"/>
    </row>
    <row r="38" spans="1:7" ht="27.75" customHeight="1">
      <c r="A38" s="540">
        <v>29</v>
      </c>
      <c r="B38" s="541" t="s">
        <v>1109</v>
      </c>
      <c r="C38" s="537" t="s">
        <v>318</v>
      </c>
      <c r="D38" s="546">
        <v>1</v>
      </c>
      <c r="E38" s="1003"/>
      <c r="F38" s="539">
        <f t="shared" si="1"/>
        <v>0</v>
      </c>
      <c r="G38" s="523"/>
    </row>
    <row r="39" spans="1:7" ht="15" customHeight="1">
      <c r="A39" s="552"/>
      <c r="B39" s="553"/>
      <c r="C39" s="554"/>
      <c r="D39" s="555"/>
      <c r="E39" s="556"/>
      <c r="F39" s="557">
        <f>SUM(F26:F38)</f>
        <v>0</v>
      </c>
      <c r="G39" s="523"/>
    </row>
    <row r="40" spans="1:7">
      <c r="A40" s="558"/>
      <c r="B40" s="559"/>
      <c r="D40" s="561"/>
      <c r="E40" s="562"/>
      <c r="F40" s="563"/>
    </row>
    <row r="41" spans="1:7" ht="12.75">
      <c r="A41" s="570"/>
      <c r="B41" s="571"/>
      <c r="C41" s="554"/>
      <c r="D41" s="572"/>
      <c r="E41" s="573"/>
      <c r="F41" s="574"/>
    </row>
    <row r="42" spans="1:7" ht="12.75">
      <c r="A42" s="570"/>
      <c r="B42" s="571"/>
      <c r="C42" s="554"/>
      <c r="D42" s="572"/>
      <c r="E42" s="573"/>
      <c r="F42" s="574"/>
    </row>
    <row r="43" spans="1:7" ht="12.75">
      <c r="A43" s="570"/>
      <c r="B43" s="571"/>
      <c r="C43" s="554"/>
      <c r="D43" s="572"/>
      <c r="E43" s="575"/>
      <c r="F43" s="574"/>
    </row>
    <row r="44" spans="1:7" ht="12.75">
      <c r="A44" s="552"/>
      <c r="B44" s="571"/>
      <c r="C44" s="554"/>
      <c r="D44" s="566"/>
      <c r="E44" s="575"/>
      <c r="F44" s="574"/>
    </row>
    <row r="45" spans="1:7" ht="12.75">
      <c r="A45" s="570"/>
      <c r="B45" s="571"/>
      <c r="C45" s="554"/>
      <c r="D45" s="566"/>
      <c r="E45" s="575"/>
      <c r="F45" s="574"/>
    </row>
    <row r="46" spans="1:7">
      <c r="C46" s="554"/>
      <c r="D46" s="566"/>
      <c r="F46" s="576"/>
    </row>
    <row r="47" spans="1:7">
      <c r="C47" s="568"/>
      <c r="D47" s="566"/>
    </row>
  </sheetData>
  <sheetProtection algorithmName="SHA-512" hashValue="xx3goy3XuWjs34MXTh78NZ6V8EpsVbVFT3PpdQ6Pe0VaTkkCr5eQ/DL1IQVNx5gQv4BZZe3T7zPUbglLWRJxuQ==" saltValue="KS14au2nrb8picJQU6zieA==" spinCount="100000" sheet="1" objects="1" scenarios="1"/>
  <mergeCells count="1">
    <mergeCell ref="B3:G3"/>
  </mergeCell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B1:Y26"/>
  <sheetViews>
    <sheetView view="pageBreakPreview" zoomScale="120" zoomScaleNormal="100" zoomScalePageLayoutView="120" workbookViewId="0">
      <selection activeCell="C32" sqref="C32"/>
    </sheetView>
  </sheetViews>
  <sheetFormatPr defaultColWidth="11.44140625" defaultRowHeight="12.75"/>
  <cols>
    <col min="1" max="1" width="2.5546875" style="733" customWidth="1"/>
    <col min="2" max="2" width="3.44140625" style="733" customWidth="1"/>
    <col min="3" max="3" width="32.109375" style="733" customWidth="1"/>
    <col min="4" max="4" width="7.21875" style="733" customWidth="1"/>
    <col min="5" max="5" width="17.88671875" style="733" customWidth="1"/>
    <col min="6" max="7" width="8" style="733" customWidth="1"/>
    <col min="8" max="25" width="6.77734375" style="733" customWidth="1"/>
    <col min="26" max="16384" width="11.44140625" style="733"/>
  </cols>
  <sheetData>
    <row r="1" spans="2:25">
      <c r="F1" s="734"/>
      <c r="G1" s="734"/>
      <c r="H1" s="734"/>
      <c r="I1" s="734"/>
      <c r="J1" s="734"/>
      <c r="K1" s="734"/>
      <c r="L1" s="734"/>
      <c r="M1" s="734"/>
      <c r="N1" s="734"/>
      <c r="O1" s="734"/>
      <c r="P1" s="734"/>
      <c r="Q1" s="734"/>
      <c r="R1" s="734"/>
      <c r="S1" s="734"/>
      <c r="T1" s="734"/>
      <c r="U1" s="734"/>
      <c r="V1" s="734"/>
      <c r="W1" s="734"/>
      <c r="X1" s="734"/>
      <c r="Y1" s="734"/>
    </row>
    <row r="2" spans="2:25" ht="18">
      <c r="B2" s="1103" t="s">
        <v>1216</v>
      </c>
      <c r="C2" s="1103"/>
      <c r="D2" s="1103"/>
      <c r="E2" s="1103"/>
      <c r="F2" s="734"/>
      <c r="G2" s="734"/>
      <c r="H2" s="734"/>
      <c r="I2" s="734"/>
      <c r="J2" s="734"/>
      <c r="K2" s="734"/>
      <c r="L2" s="734"/>
      <c r="M2" s="734"/>
      <c r="N2" s="734"/>
      <c r="O2" s="734"/>
      <c r="P2" s="734"/>
      <c r="Q2" s="734"/>
      <c r="R2" s="734"/>
      <c r="S2" s="734"/>
      <c r="T2" s="734"/>
      <c r="U2" s="734"/>
      <c r="V2" s="734"/>
      <c r="W2" s="734"/>
      <c r="X2" s="734"/>
      <c r="Y2" s="734"/>
    </row>
    <row r="3" spans="2:25">
      <c r="B3" s="735"/>
      <c r="C3" s="736"/>
      <c r="D3" s="737"/>
      <c r="E3" s="738"/>
    </row>
    <row r="4" spans="2:25" ht="22.5">
      <c r="B4" s="736" t="s">
        <v>0</v>
      </c>
      <c r="C4" s="736" t="s">
        <v>1217</v>
      </c>
      <c r="D4" s="737"/>
      <c r="E4" s="739" t="s">
        <v>1218</v>
      </c>
    </row>
    <row r="5" spans="2:25">
      <c r="B5" s="735"/>
      <c r="C5" s="736"/>
      <c r="D5" s="737"/>
      <c r="E5" s="740"/>
    </row>
    <row r="6" spans="2:25" ht="14.25">
      <c r="B6" s="741" t="s">
        <v>1074</v>
      </c>
      <c r="C6" s="742" t="s">
        <v>1219</v>
      </c>
      <c r="D6" s="743"/>
      <c r="E6" s="744">
        <f>'1-3 Preddela'!F77</f>
        <v>0</v>
      </c>
    </row>
    <row r="7" spans="2:25" ht="14.25">
      <c r="B7" s="741" t="s">
        <v>1110</v>
      </c>
      <c r="C7" s="742" t="s">
        <v>1220</v>
      </c>
      <c r="D7" s="743"/>
      <c r="E7" s="744">
        <f>'1-3 Preddela'!F116</f>
        <v>0</v>
      </c>
    </row>
    <row r="8" spans="2:25" ht="14.25">
      <c r="B8" s="741" t="s">
        <v>1077</v>
      </c>
      <c r="C8" s="742" t="s">
        <v>1221</v>
      </c>
      <c r="D8" s="743"/>
      <c r="E8" s="744">
        <f>'1-3 Preddela'!F144</f>
        <v>0</v>
      </c>
    </row>
    <row r="9" spans="2:25" ht="14.25">
      <c r="B9" s="741" t="s">
        <v>1079</v>
      </c>
      <c r="C9" s="742" t="s">
        <v>1222</v>
      </c>
      <c r="D9" s="743"/>
      <c r="E9" s="745">
        <f>'4 Zasaditev'!F137</f>
        <v>0</v>
      </c>
    </row>
    <row r="10" spans="2:25" ht="14.25">
      <c r="B10" s="741" t="s">
        <v>1081</v>
      </c>
      <c r="C10" s="742" t="s">
        <v>54</v>
      </c>
      <c r="D10" s="743"/>
      <c r="E10" s="745">
        <f>'5 Urbana oprema'!F111</f>
        <v>0</v>
      </c>
    </row>
    <row r="11" spans="2:25" ht="14.25">
      <c r="B11" s="741" t="s">
        <v>1223</v>
      </c>
      <c r="C11" s="742" t="s">
        <v>1224</v>
      </c>
      <c r="D11" s="743"/>
      <c r="E11" s="745">
        <f>'6 Fontana'!F64</f>
        <v>0</v>
      </c>
    </row>
    <row r="12" spans="2:25" ht="14.25">
      <c r="B12" s="741" t="s">
        <v>1225</v>
      </c>
      <c r="C12" s="742" t="s">
        <v>1226</v>
      </c>
      <c r="D12" s="743"/>
      <c r="E12" s="745">
        <f>'7 Namakalni sistem'!F77</f>
        <v>0</v>
      </c>
    </row>
    <row r="13" spans="2:25" ht="14.25">
      <c r="B13" s="741" t="s">
        <v>1227</v>
      </c>
      <c r="C13" s="742" t="s">
        <v>1228</v>
      </c>
      <c r="D13" s="743"/>
      <c r="E13" s="745">
        <f>'8 Razno'!F32</f>
        <v>0</v>
      </c>
    </row>
    <row r="14" spans="2:25" ht="14.25">
      <c r="B14" s="746"/>
      <c r="C14" s="747"/>
      <c r="D14" s="748"/>
      <c r="E14" s="749"/>
    </row>
    <row r="15" spans="2:25" ht="14.25">
      <c r="B15" s="750"/>
      <c r="C15" s="747" t="s">
        <v>1229</v>
      </c>
      <c r="D15" s="751"/>
      <c r="E15" s="749">
        <f>SUM(E6:E14)</f>
        <v>0</v>
      </c>
    </row>
    <row r="16" spans="2:25" ht="14.25">
      <c r="B16" s="752"/>
      <c r="C16" s="742"/>
      <c r="D16" s="751"/>
      <c r="E16" s="753"/>
    </row>
    <row r="17" spans="2:25" ht="12.75" customHeight="1">
      <c r="B17" s="754"/>
      <c r="C17" s="1104" t="s">
        <v>1230</v>
      </c>
      <c r="D17" s="1104"/>
      <c r="E17" s="755">
        <f>E15*0.05</f>
        <v>0</v>
      </c>
      <c r="F17" s="756"/>
      <c r="G17" s="756"/>
      <c r="H17" s="756"/>
      <c r="I17" s="756"/>
      <c r="J17" s="756"/>
      <c r="K17" s="756"/>
      <c r="L17" s="756"/>
      <c r="M17" s="756"/>
      <c r="N17" s="756"/>
      <c r="O17" s="756"/>
      <c r="P17" s="756"/>
      <c r="Q17" s="756"/>
      <c r="R17" s="756"/>
      <c r="S17" s="756"/>
      <c r="T17" s="756"/>
      <c r="U17" s="756"/>
      <c r="V17" s="756"/>
      <c r="W17" s="756"/>
      <c r="X17" s="756"/>
      <c r="Y17" s="756"/>
    </row>
    <row r="18" spans="2:25" ht="14.25">
      <c r="B18" s="757"/>
      <c r="C18" s="758"/>
      <c r="D18" s="751"/>
      <c r="E18" s="753"/>
    </row>
    <row r="19" spans="2:25" ht="15">
      <c r="B19" s="759"/>
      <c r="C19" s="760" t="s">
        <v>1231</v>
      </c>
      <c r="D19" s="751"/>
      <c r="E19" s="761">
        <f>E15+E17</f>
        <v>0</v>
      </c>
    </row>
    <row r="20" spans="2:25" ht="14.25">
      <c r="B20" s="752"/>
      <c r="C20" s="742"/>
      <c r="D20" s="751"/>
      <c r="E20" s="753"/>
      <c r="F20" s="762"/>
      <c r="G20" s="762"/>
      <c r="H20" s="762"/>
      <c r="I20" s="762"/>
      <c r="J20" s="762"/>
      <c r="K20" s="762"/>
      <c r="L20" s="762"/>
      <c r="M20" s="762"/>
      <c r="N20" s="762"/>
      <c r="O20" s="762"/>
      <c r="P20" s="762"/>
      <c r="Q20" s="762"/>
      <c r="R20" s="762"/>
      <c r="S20" s="762"/>
      <c r="T20" s="762"/>
      <c r="U20" s="762"/>
      <c r="V20" s="762"/>
      <c r="W20" s="762"/>
      <c r="X20" s="762"/>
      <c r="Y20" s="762"/>
    </row>
    <row r="21" spans="2:25" ht="14.25">
      <c r="B21" s="752"/>
      <c r="C21" s="742" t="s">
        <v>1232</v>
      </c>
      <c r="D21" s="763">
        <v>0.22</v>
      </c>
      <c r="E21" s="764">
        <f>E19*D21</f>
        <v>0</v>
      </c>
    </row>
    <row r="22" spans="2:25" ht="14.45" customHeight="1">
      <c r="B22" s="1105" t="s">
        <v>1233</v>
      </c>
      <c r="C22" s="1105"/>
      <c r="D22" s="765"/>
      <c r="E22" s="766">
        <f>SUM(E15+E21)</f>
        <v>0</v>
      </c>
      <c r="F22" s="762"/>
      <c r="G22" s="767"/>
      <c r="H22" s="767"/>
      <c r="I22" s="767"/>
      <c r="J22" s="767"/>
      <c r="K22" s="767"/>
      <c r="L22" s="767"/>
      <c r="M22" s="767"/>
      <c r="N22" s="767"/>
      <c r="O22" s="767"/>
      <c r="P22" s="767"/>
      <c r="Q22" s="767"/>
      <c r="R22" s="767"/>
      <c r="S22" s="767"/>
      <c r="T22" s="767"/>
      <c r="U22" s="767"/>
      <c r="V22" s="767"/>
      <c r="W22" s="767"/>
      <c r="X22" s="767"/>
      <c r="Y22" s="767"/>
    </row>
    <row r="23" spans="2:25">
      <c r="E23" s="768"/>
    </row>
    <row r="24" spans="2:25">
      <c r="B24" s="1106" t="s">
        <v>1234</v>
      </c>
      <c r="C24" s="1106"/>
      <c r="D24" s="1106"/>
      <c r="E24" s="1106"/>
    </row>
    <row r="25" spans="2:25">
      <c r="B25" s="1106" t="s">
        <v>1235</v>
      </c>
      <c r="C25" s="1106"/>
      <c r="D25" s="1106"/>
      <c r="E25" s="1106"/>
    </row>
    <row r="26" spans="2:25">
      <c r="B26" s="1102" t="s">
        <v>1236</v>
      </c>
      <c r="C26" s="1102"/>
      <c r="D26" s="1102"/>
      <c r="E26" s="1102"/>
    </row>
  </sheetData>
  <mergeCells count="6">
    <mergeCell ref="B26:E26"/>
    <mergeCell ref="B2:E2"/>
    <mergeCell ref="C17:D17"/>
    <mergeCell ref="B22:C22"/>
    <mergeCell ref="B24:E24"/>
    <mergeCell ref="B25:E25"/>
  </mergeCells>
  <pageMargins left="1.1812499999999999" right="0.78749999999999998" top="0.49791666666666701" bottom="0.78749999999999998" header="0.51180555555555496" footer="0.51180555555555496"/>
  <pageSetup paperSize="9" scale="92" orientation="portrait" horizontalDpi="300" verticalDpi="300"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ALW119"/>
  <sheetViews>
    <sheetView view="pageBreakPreview" topLeftCell="A79" zoomScale="120" zoomScaleNormal="100" zoomScalePageLayoutView="120" workbookViewId="0">
      <selection activeCell="H90" sqref="H90"/>
    </sheetView>
  </sheetViews>
  <sheetFormatPr defaultColWidth="11.21875" defaultRowHeight="12.75"/>
  <cols>
    <col min="1" max="1" width="5.88671875" style="775" customWidth="1"/>
    <col min="2" max="2" width="31.33203125" style="775" customWidth="1"/>
    <col min="3" max="3" width="9.33203125" style="775" customWidth="1"/>
    <col min="4" max="4" width="5.5546875" style="775" customWidth="1"/>
    <col min="5" max="5" width="9.6640625" style="775" customWidth="1"/>
    <col min="6" max="6" width="9.5546875" style="775" customWidth="1"/>
    <col min="7" max="14" width="6.77734375" style="775" customWidth="1"/>
    <col min="15" max="1011" width="11.21875" style="775"/>
    <col min="1012" max="1024" width="9" style="733" customWidth="1"/>
    <col min="1025" max="16384" width="11.21875" style="733"/>
  </cols>
  <sheetData>
    <row r="1" spans="1:14">
      <c r="A1" s="769"/>
      <c r="B1" s="770"/>
      <c r="C1" s="771"/>
      <c r="D1" s="771"/>
      <c r="E1" s="772" t="s">
        <v>1237</v>
      </c>
      <c r="F1" s="773"/>
      <c r="G1" s="774"/>
      <c r="H1" s="774"/>
      <c r="I1" s="774"/>
      <c r="J1" s="774"/>
      <c r="K1" s="774"/>
      <c r="L1" s="774"/>
      <c r="M1" s="774"/>
      <c r="N1" s="774"/>
    </row>
    <row r="2" spans="1:14">
      <c r="A2" s="769" t="s">
        <v>0</v>
      </c>
      <c r="B2" s="776" t="s">
        <v>1217</v>
      </c>
      <c r="C2" s="777" t="s">
        <v>3</v>
      </c>
      <c r="D2" s="774" t="s">
        <v>2</v>
      </c>
      <c r="E2" s="772" t="s">
        <v>1238</v>
      </c>
      <c r="F2" s="772" t="s">
        <v>1239</v>
      </c>
      <c r="G2" s="774"/>
      <c r="H2" s="774"/>
      <c r="I2" s="774"/>
      <c r="J2" s="774"/>
      <c r="K2" s="774"/>
      <c r="L2" s="774"/>
      <c r="M2" s="774"/>
      <c r="N2" s="774"/>
    </row>
    <row r="3" spans="1:14">
      <c r="A3" s="769"/>
      <c r="B3" s="776"/>
      <c r="C3" s="778"/>
      <c r="D3" s="771"/>
      <c r="E3" s="773"/>
      <c r="F3" s="773"/>
      <c r="G3" s="774"/>
      <c r="H3" s="774"/>
      <c r="I3" s="774"/>
      <c r="J3" s="774"/>
      <c r="K3" s="774"/>
      <c r="L3" s="774"/>
      <c r="M3" s="774"/>
      <c r="N3" s="774"/>
    </row>
    <row r="4" spans="1:14">
      <c r="A4" s="769"/>
      <c r="B4" s="779"/>
      <c r="C4" s="778"/>
      <c r="D4" s="771"/>
      <c r="E4" s="773"/>
      <c r="F4" s="773"/>
      <c r="G4" s="774"/>
      <c r="H4" s="774"/>
      <c r="I4" s="774"/>
      <c r="J4" s="774"/>
      <c r="K4" s="774"/>
      <c r="L4" s="774"/>
      <c r="M4" s="774"/>
      <c r="N4" s="774"/>
    </row>
    <row r="5" spans="1:14" ht="12.75" customHeight="1">
      <c r="A5" s="769"/>
      <c r="B5" s="1108" t="s">
        <v>1240</v>
      </c>
      <c r="C5" s="1108"/>
      <c r="D5" s="1108"/>
      <c r="E5" s="1108"/>
      <c r="F5" s="1108"/>
      <c r="G5" s="774"/>
      <c r="H5" s="774"/>
      <c r="I5" s="774"/>
      <c r="J5" s="774"/>
      <c r="K5" s="774"/>
      <c r="L5" s="774"/>
      <c r="M5" s="774"/>
      <c r="N5" s="774"/>
    </row>
    <row r="6" spans="1:14">
      <c r="A6" s="769"/>
      <c r="B6" s="776"/>
      <c r="C6" s="778"/>
      <c r="D6" s="771"/>
      <c r="E6" s="773"/>
      <c r="F6" s="773"/>
      <c r="G6" s="774"/>
      <c r="H6" s="774"/>
      <c r="I6" s="774"/>
      <c r="J6" s="774"/>
      <c r="K6" s="774"/>
      <c r="L6" s="774"/>
      <c r="M6" s="774"/>
      <c r="N6" s="774"/>
    </row>
    <row r="7" spans="1:14">
      <c r="A7" s="780"/>
      <c r="B7" s="781" t="s">
        <v>1241</v>
      </c>
      <c r="C7" s="771"/>
      <c r="D7" s="773"/>
      <c r="E7" s="773"/>
      <c r="F7" s="773"/>
      <c r="G7" s="782"/>
      <c r="H7" s="782"/>
      <c r="I7" s="782"/>
      <c r="J7" s="782"/>
      <c r="K7" s="782"/>
      <c r="L7" s="782"/>
      <c r="M7" s="782"/>
      <c r="N7" s="782"/>
    </row>
    <row r="8" spans="1:14" ht="32.25" customHeight="1">
      <c r="A8" s="769"/>
      <c r="B8" s="1107" t="s">
        <v>1242</v>
      </c>
      <c r="C8" s="1107"/>
      <c r="D8" s="1107"/>
      <c r="E8" s="1107"/>
      <c r="F8" s="1107"/>
      <c r="G8" s="782"/>
      <c r="H8" s="782"/>
      <c r="I8" s="782"/>
      <c r="J8" s="782"/>
      <c r="K8" s="782"/>
      <c r="L8" s="782"/>
      <c r="M8" s="782"/>
      <c r="N8" s="782"/>
    </row>
    <row r="9" spans="1:14">
      <c r="A9" s="769"/>
      <c r="B9" s="784" t="s">
        <v>1243</v>
      </c>
      <c r="C9" s="771"/>
      <c r="D9" s="771"/>
      <c r="E9" s="773"/>
      <c r="F9" s="773"/>
      <c r="G9" s="782"/>
      <c r="H9" s="782"/>
      <c r="I9" s="782"/>
      <c r="J9" s="782"/>
      <c r="K9" s="782"/>
      <c r="L9" s="782"/>
      <c r="M9" s="782"/>
      <c r="N9" s="782"/>
    </row>
    <row r="10" spans="1:14" ht="22.35" customHeight="1">
      <c r="A10" s="769" t="s">
        <v>1244</v>
      </c>
      <c r="B10" s="1107" t="s">
        <v>1245</v>
      </c>
      <c r="C10" s="1107"/>
      <c r="D10" s="1107"/>
      <c r="E10" s="1107"/>
      <c r="F10" s="1107"/>
      <c r="G10" s="782"/>
      <c r="H10" s="782"/>
      <c r="I10" s="782"/>
      <c r="J10" s="782"/>
      <c r="K10" s="782"/>
      <c r="L10" s="782"/>
      <c r="M10" s="782"/>
      <c r="N10" s="782"/>
    </row>
    <row r="11" spans="1:14" ht="32.25" customHeight="1">
      <c r="A11" s="769" t="s">
        <v>1244</v>
      </c>
      <c r="B11" s="1107" t="s">
        <v>1246</v>
      </c>
      <c r="C11" s="1107"/>
      <c r="D11" s="1107"/>
      <c r="E11" s="1107"/>
      <c r="F11" s="1107"/>
      <c r="G11" s="782"/>
      <c r="H11" s="782"/>
      <c r="I11" s="782"/>
      <c r="J11" s="782"/>
      <c r="K11" s="782"/>
      <c r="L11" s="782"/>
      <c r="M11" s="782"/>
      <c r="N11" s="782"/>
    </row>
    <row r="12" spans="1:14">
      <c r="A12" s="769" t="s">
        <v>1244</v>
      </c>
      <c r="B12" s="1109" t="s">
        <v>1247</v>
      </c>
      <c r="C12" s="1109"/>
      <c r="D12" s="1109"/>
      <c r="E12" s="1109"/>
      <c r="F12" s="1109"/>
      <c r="G12" s="782"/>
      <c r="H12" s="782"/>
      <c r="I12" s="782"/>
      <c r="J12" s="782"/>
      <c r="K12" s="782"/>
      <c r="L12" s="782"/>
      <c r="M12" s="782"/>
      <c r="N12" s="782"/>
    </row>
    <row r="13" spans="1:14" ht="22.35" customHeight="1">
      <c r="A13" s="769" t="s">
        <v>1244</v>
      </c>
      <c r="B13" s="1107" t="s">
        <v>1248</v>
      </c>
      <c r="C13" s="1107"/>
      <c r="D13" s="1107"/>
      <c r="E13" s="1107"/>
      <c r="F13" s="1107"/>
      <c r="G13" s="782"/>
      <c r="H13" s="782"/>
      <c r="I13" s="782"/>
      <c r="J13" s="782"/>
      <c r="K13" s="782"/>
      <c r="L13" s="782"/>
      <c r="M13" s="782"/>
      <c r="N13" s="782"/>
    </row>
    <row r="14" spans="1:14" ht="12.75" customHeight="1">
      <c r="A14" s="769" t="s">
        <v>1244</v>
      </c>
      <c r="B14" s="1107" t="s">
        <v>1249</v>
      </c>
      <c r="C14" s="1107"/>
      <c r="D14" s="1107"/>
      <c r="E14" s="1107"/>
      <c r="F14" s="1107"/>
      <c r="G14" s="782"/>
      <c r="H14" s="782"/>
      <c r="I14" s="782"/>
      <c r="J14" s="782"/>
      <c r="K14" s="782"/>
      <c r="L14" s="782"/>
      <c r="M14" s="782"/>
      <c r="N14" s="782"/>
    </row>
    <row r="15" spans="1:14" ht="22.35" customHeight="1">
      <c r="A15" s="769" t="s">
        <v>1244</v>
      </c>
      <c r="B15" s="1107" t="s">
        <v>1250</v>
      </c>
      <c r="C15" s="1107"/>
      <c r="D15" s="1107"/>
      <c r="E15" s="1107"/>
      <c r="F15" s="1107"/>
      <c r="G15" s="782"/>
      <c r="H15" s="782"/>
      <c r="I15" s="782"/>
      <c r="J15" s="782"/>
      <c r="K15" s="782"/>
      <c r="L15" s="782"/>
      <c r="M15" s="782"/>
      <c r="N15" s="782"/>
    </row>
    <row r="16" spans="1:14" ht="22.35" customHeight="1">
      <c r="A16" s="769" t="s">
        <v>1244</v>
      </c>
      <c r="B16" s="1107" t="s">
        <v>1251</v>
      </c>
      <c r="C16" s="1107"/>
      <c r="D16" s="1107"/>
      <c r="E16" s="1107"/>
      <c r="F16" s="1107"/>
      <c r="G16" s="782"/>
      <c r="H16" s="782"/>
      <c r="I16" s="782"/>
      <c r="J16" s="782"/>
      <c r="K16" s="782"/>
      <c r="L16" s="782"/>
      <c r="M16" s="782"/>
      <c r="N16" s="782"/>
    </row>
    <row r="17" spans="1:14" ht="22.35" customHeight="1">
      <c r="A17" s="769" t="s">
        <v>1244</v>
      </c>
      <c r="B17" s="1107" t="s">
        <v>1252</v>
      </c>
      <c r="C17" s="1107"/>
      <c r="D17" s="1107"/>
      <c r="E17" s="1107"/>
      <c r="F17" s="1107"/>
      <c r="G17" s="782"/>
      <c r="H17" s="782"/>
      <c r="I17" s="782"/>
      <c r="J17" s="782"/>
      <c r="K17" s="782"/>
      <c r="L17" s="782"/>
      <c r="M17" s="782"/>
      <c r="N17" s="782"/>
    </row>
    <row r="18" spans="1:14" ht="22.35" customHeight="1">
      <c r="A18" s="769" t="s">
        <v>1244</v>
      </c>
      <c r="B18" s="1107" t="s">
        <v>1253</v>
      </c>
      <c r="C18" s="1107"/>
      <c r="D18" s="1107"/>
      <c r="E18" s="1107"/>
      <c r="F18" s="1107"/>
      <c r="G18" s="782"/>
      <c r="H18" s="782"/>
      <c r="I18" s="782"/>
      <c r="J18" s="782"/>
      <c r="K18" s="782"/>
      <c r="L18" s="782"/>
      <c r="M18" s="782"/>
      <c r="N18" s="782"/>
    </row>
    <row r="19" spans="1:14" ht="12.75" customHeight="1">
      <c r="A19" s="769" t="s">
        <v>1244</v>
      </c>
      <c r="B19" s="1107" t="s">
        <v>1254</v>
      </c>
      <c r="C19" s="1107"/>
      <c r="D19" s="1107"/>
      <c r="E19" s="1107"/>
      <c r="F19" s="1107"/>
      <c r="G19" s="782"/>
      <c r="H19" s="782"/>
      <c r="I19" s="782"/>
      <c r="J19" s="782"/>
      <c r="K19" s="782"/>
      <c r="L19" s="782"/>
      <c r="M19" s="782"/>
      <c r="N19" s="782"/>
    </row>
    <row r="20" spans="1:14" ht="12.75" customHeight="1">
      <c r="A20" s="769" t="s">
        <v>1244</v>
      </c>
      <c r="B20" s="1107" t="s">
        <v>1255</v>
      </c>
      <c r="C20" s="1107"/>
      <c r="D20" s="1107"/>
      <c r="E20" s="1107"/>
      <c r="F20" s="1107"/>
      <c r="G20" s="782"/>
      <c r="H20" s="782"/>
      <c r="I20" s="782"/>
      <c r="J20" s="782"/>
      <c r="K20" s="782"/>
      <c r="L20" s="782"/>
      <c r="M20" s="782"/>
      <c r="N20" s="782"/>
    </row>
    <row r="21" spans="1:14">
      <c r="A21" s="769" t="s">
        <v>1244</v>
      </c>
      <c r="B21" s="1109" t="s">
        <v>1256</v>
      </c>
      <c r="C21" s="1109"/>
      <c r="D21" s="1109"/>
      <c r="E21" s="1109"/>
      <c r="F21" s="1109"/>
      <c r="G21" s="782"/>
      <c r="H21" s="782"/>
      <c r="I21" s="782"/>
      <c r="J21" s="782"/>
      <c r="K21" s="782"/>
      <c r="L21" s="782"/>
      <c r="M21" s="782"/>
      <c r="N21" s="782"/>
    </row>
    <row r="22" spans="1:14">
      <c r="A22" s="769" t="s">
        <v>1244</v>
      </c>
      <c r="B22" s="1109" t="s">
        <v>1257</v>
      </c>
      <c r="C22" s="1109"/>
      <c r="D22" s="1109"/>
      <c r="E22" s="1109"/>
      <c r="F22" s="1109"/>
      <c r="G22" s="782"/>
      <c r="H22" s="782"/>
      <c r="I22" s="782"/>
      <c r="J22" s="782"/>
      <c r="K22" s="782"/>
      <c r="L22" s="782"/>
      <c r="M22" s="782"/>
      <c r="N22" s="782"/>
    </row>
    <row r="23" spans="1:14" ht="32.25" customHeight="1">
      <c r="A23" s="769" t="s">
        <v>1244</v>
      </c>
      <c r="B23" s="1107" t="s">
        <v>1258</v>
      </c>
      <c r="C23" s="1107"/>
      <c r="D23" s="1107"/>
      <c r="E23" s="1107"/>
      <c r="F23" s="1107"/>
      <c r="G23" s="782"/>
      <c r="H23" s="782"/>
      <c r="I23" s="782"/>
      <c r="J23" s="782"/>
      <c r="K23" s="782"/>
      <c r="L23" s="782"/>
      <c r="M23" s="782"/>
      <c r="N23" s="782"/>
    </row>
    <row r="24" spans="1:14">
      <c r="A24" s="769"/>
      <c r="B24" s="783"/>
      <c r="C24" s="785"/>
      <c r="D24" s="785"/>
      <c r="E24" s="785"/>
      <c r="F24" s="785"/>
      <c r="G24" s="782"/>
      <c r="H24" s="782"/>
      <c r="I24" s="782"/>
      <c r="J24" s="782"/>
      <c r="K24" s="782"/>
      <c r="L24" s="782"/>
      <c r="M24" s="782"/>
      <c r="N24" s="782"/>
    </row>
    <row r="25" spans="1:14">
      <c r="A25" s="786"/>
      <c r="B25" s="787"/>
      <c r="C25" s="771"/>
      <c r="D25" s="771"/>
      <c r="E25" s="773"/>
      <c r="F25" s="773"/>
      <c r="G25" s="782"/>
      <c r="H25" s="782"/>
      <c r="I25" s="782"/>
      <c r="J25" s="782"/>
      <c r="K25" s="782"/>
      <c r="L25" s="782"/>
      <c r="M25" s="782"/>
      <c r="N25" s="782"/>
    </row>
    <row r="26" spans="1:14" ht="32.25" customHeight="1">
      <c r="A26" s="769"/>
      <c r="B26" s="1110" t="s">
        <v>1259</v>
      </c>
      <c r="C26" s="1110"/>
      <c r="D26" s="1110"/>
      <c r="E26" s="1110"/>
      <c r="F26" s="1110"/>
      <c r="G26" s="782"/>
      <c r="H26" s="782"/>
      <c r="I26" s="782"/>
      <c r="J26" s="782"/>
      <c r="K26" s="782"/>
      <c r="L26" s="782"/>
      <c r="M26" s="782"/>
      <c r="N26" s="782"/>
    </row>
    <row r="27" spans="1:14" ht="32.25" customHeight="1">
      <c r="A27" s="769"/>
      <c r="B27" s="1110" t="s">
        <v>1260</v>
      </c>
      <c r="C27" s="1110"/>
      <c r="D27" s="1110"/>
      <c r="E27" s="1110"/>
      <c r="F27" s="1110"/>
      <c r="G27" s="782"/>
      <c r="H27" s="782"/>
      <c r="I27" s="782"/>
      <c r="J27" s="782"/>
      <c r="K27" s="782"/>
      <c r="L27" s="782"/>
      <c r="M27" s="782"/>
      <c r="N27" s="782"/>
    </row>
    <row r="28" spans="1:14">
      <c r="A28" s="769"/>
      <c r="B28" s="788"/>
      <c r="C28" s="773"/>
      <c r="D28" s="771"/>
      <c r="E28" s="773"/>
      <c r="F28" s="773"/>
      <c r="G28" s="782"/>
      <c r="H28" s="782"/>
      <c r="I28" s="782"/>
      <c r="J28" s="782"/>
      <c r="K28" s="782"/>
      <c r="L28" s="782"/>
      <c r="M28" s="782"/>
      <c r="N28" s="782"/>
    </row>
    <row r="29" spans="1:14" ht="22.35" customHeight="1">
      <c r="A29" s="769"/>
      <c r="B29" s="1112" t="s">
        <v>1261</v>
      </c>
      <c r="C29" s="1112"/>
      <c r="D29" s="1112"/>
      <c r="E29" s="1112"/>
      <c r="F29" s="1112"/>
      <c r="G29" s="788"/>
      <c r="H29" s="788"/>
      <c r="I29" s="788"/>
      <c r="J29" s="788"/>
      <c r="K29" s="788"/>
      <c r="L29" s="788"/>
      <c r="M29" s="788"/>
      <c r="N29" s="788"/>
    </row>
    <row r="30" spans="1:14" ht="12.75" customHeight="1">
      <c r="A30" s="769"/>
      <c r="B30" s="1111" t="s">
        <v>1262</v>
      </c>
      <c r="C30" s="1111"/>
      <c r="D30" s="1111"/>
      <c r="E30" s="1111"/>
      <c r="F30" s="1111"/>
      <c r="G30" s="782"/>
      <c r="H30" s="782"/>
      <c r="I30" s="782"/>
      <c r="J30" s="782"/>
      <c r="K30" s="782"/>
      <c r="L30" s="782"/>
      <c r="M30" s="782"/>
      <c r="N30" s="782"/>
    </row>
    <row r="31" spans="1:14" ht="32.25" customHeight="1">
      <c r="A31" s="769"/>
      <c r="B31" s="1111" t="s">
        <v>1263</v>
      </c>
      <c r="C31" s="1111"/>
      <c r="D31" s="1111"/>
      <c r="E31" s="1111"/>
      <c r="F31" s="1111"/>
      <c r="G31" s="782"/>
      <c r="H31" s="782"/>
      <c r="I31" s="782"/>
      <c r="J31" s="782"/>
      <c r="K31" s="782"/>
      <c r="L31" s="782"/>
      <c r="M31" s="782"/>
      <c r="N31" s="782"/>
    </row>
    <row r="32" spans="1:14">
      <c r="A32" s="769"/>
      <c r="B32" s="790"/>
      <c r="C32" s="791"/>
      <c r="D32" s="791"/>
      <c r="E32" s="785"/>
      <c r="F32" s="773"/>
      <c r="G32" s="782"/>
      <c r="H32" s="782"/>
      <c r="I32" s="782"/>
      <c r="J32" s="782"/>
      <c r="K32" s="782"/>
      <c r="L32" s="782"/>
      <c r="M32" s="782"/>
      <c r="N32" s="782"/>
    </row>
    <row r="33" spans="1:14" ht="32.25" customHeight="1">
      <c r="A33" s="769"/>
      <c r="B33" s="1111" t="s">
        <v>1264</v>
      </c>
      <c r="C33" s="1111"/>
      <c r="D33" s="1111"/>
      <c r="E33" s="1111"/>
      <c r="F33" s="1111"/>
      <c r="G33" s="782"/>
      <c r="H33" s="782"/>
      <c r="I33" s="782"/>
      <c r="J33" s="782"/>
      <c r="K33" s="782"/>
      <c r="L33" s="782"/>
      <c r="M33" s="782"/>
      <c r="N33" s="782"/>
    </row>
    <row r="34" spans="1:14" ht="32.25" customHeight="1">
      <c r="A34" s="769"/>
      <c r="B34" s="1111" t="s">
        <v>1265</v>
      </c>
      <c r="C34" s="1111"/>
      <c r="D34" s="1111"/>
      <c r="E34" s="1111"/>
      <c r="F34" s="1111"/>
      <c r="G34" s="782"/>
      <c r="H34" s="782"/>
      <c r="I34" s="782"/>
      <c r="J34" s="782"/>
      <c r="K34" s="782"/>
      <c r="L34" s="782"/>
      <c r="M34" s="782"/>
      <c r="N34" s="782"/>
    </row>
    <row r="35" spans="1:14" ht="22.35" customHeight="1">
      <c r="A35" s="769"/>
      <c r="B35" s="1111" t="s">
        <v>1266</v>
      </c>
      <c r="C35" s="1111"/>
      <c r="D35" s="1111"/>
      <c r="E35" s="1111"/>
      <c r="F35" s="1111"/>
      <c r="G35" s="782"/>
      <c r="H35" s="782"/>
      <c r="I35" s="782"/>
      <c r="J35" s="782"/>
      <c r="K35" s="782"/>
      <c r="L35" s="782"/>
      <c r="M35" s="782"/>
      <c r="N35" s="782"/>
    </row>
    <row r="36" spans="1:14">
      <c r="A36" s="769"/>
      <c r="B36" s="789"/>
      <c r="C36" s="791"/>
      <c r="D36" s="791"/>
      <c r="E36" s="785"/>
      <c r="F36" s="773"/>
      <c r="G36" s="782"/>
      <c r="H36" s="782"/>
      <c r="I36" s="782"/>
      <c r="J36" s="782"/>
      <c r="K36" s="782"/>
      <c r="L36" s="782"/>
      <c r="M36" s="782"/>
      <c r="N36" s="782"/>
    </row>
    <row r="37" spans="1:14" ht="12.75" customHeight="1">
      <c r="A37" s="769"/>
      <c r="B37" s="1111" t="s">
        <v>1267</v>
      </c>
      <c r="C37" s="1111"/>
      <c r="D37" s="1111"/>
      <c r="E37" s="1111"/>
      <c r="F37" s="1111"/>
      <c r="G37" s="782"/>
      <c r="H37" s="782"/>
      <c r="I37" s="782"/>
      <c r="J37" s="782"/>
      <c r="K37" s="782"/>
      <c r="L37" s="782"/>
      <c r="M37" s="782"/>
      <c r="N37" s="782"/>
    </row>
    <row r="38" spans="1:14" ht="22.35" customHeight="1">
      <c r="A38" s="792"/>
      <c r="B38" s="1113" t="s">
        <v>1268</v>
      </c>
      <c r="C38" s="1113"/>
      <c r="D38" s="1113"/>
      <c r="E38" s="1113"/>
      <c r="F38" s="1113"/>
      <c r="G38" s="793"/>
      <c r="H38" s="793"/>
      <c r="I38" s="793"/>
      <c r="J38" s="793"/>
      <c r="K38" s="793"/>
      <c r="L38" s="793"/>
      <c r="M38" s="793"/>
      <c r="N38" s="793"/>
    </row>
    <row r="39" spans="1:14" ht="22.35" customHeight="1">
      <c r="A39" s="792"/>
      <c r="B39" s="1113" t="s">
        <v>1269</v>
      </c>
      <c r="C39" s="1113"/>
      <c r="D39" s="1113"/>
      <c r="E39" s="1113"/>
      <c r="F39" s="1113"/>
      <c r="G39" s="793"/>
      <c r="H39" s="793"/>
      <c r="I39" s="793"/>
      <c r="J39" s="793"/>
      <c r="K39" s="793"/>
      <c r="L39" s="793"/>
      <c r="M39" s="793"/>
      <c r="N39" s="793"/>
    </row>
    <row r="40" spans="1:14" ht="32.25" customHeight="1">
      <c r="A40" s="792"/>
      <c r="B40" s="1113" t="s">
        <v>1270</v>
      </c>
      <c r="C40" s="1113"/>
      <c r="D40" s="1113"/>
      <c r="E40" s="1113"/>
      <c r="F40" s="1113"/>
      <c r="G40" s="793"/>
      <c r="H40" s="793"/>
      <c r="I40" s="793"/>
      <c r="J40" s="793"/>
      <c r="K40" s="793"/>
      <c r="L40" s="793"/>
      <c r="M40" s="793"/>
      <c r="N40" s="793"/>
    </row>
    <row r="41" spans="1:14" ht="32.25" customHeight="1">
      <c r="A41" s="792"/>
      <c r="B41" s="1114" t="s">
        <v>1271</v>
      </c>
      <c r="C41" s="1114"/>
      <c r="D41" s="1114"/>
      <c r="E41" s="1114"/>
      <c r="F41" s="1114"/>
      <c r="G41" s="793"/>
      <c r="H41" s="793"/>
      <c r="I41" s="793"/>
      <c r="J41" s="793"/>
      <c r="K41" s="793"/>
      <c r="L41" s="793"/>
      <c r="M41" s="793"/>
      <c r="N41" s="793"/>
    </row>
    <row r="42" spans="1:14" ht="22.35" customHeight="1">
      <c r="A42" s="769"/>
      <c r="B42" s="1111" t="s">
        <v>1272</v>
      </c>
      <c r="C42" s="1111"/>
      <c r="D42" s="1111"/>
      <c r="E42" s="1111"/>
      <c r="F42" s="1111"/>
      <c r="G42" s="782"/>
      <c r="H42" s="782"/>
      <c r="I42" s="782"/>
      <c r="J42" s="782"/>
      <c r="K42" s="782"/>
      <c r="L42" s="782"/>
      <c r="M42" s="782"/>
      <c r="N42" s="782"/>
    </row>
    <row r="43" spans="1:14">
      <c r="A43" s="769"/>
      <c r="B43" s="789"/>
      <c r="C43" s="789"/>
      <c r="D43" s="789"/>
      <c r="E43" s="789"/>
      <c r="F43" s="789"/>
      <c r="G43" s="782"/>
      <c r="H43" s="782"/>
      <c r="I43" s="782"/>
      <c r="J43" s="782"/>
      <c r="K43" s="782"/>
      <c r="L43" s="782"/>
      <c r="M43" s="782"/>
      <c r="N43" s="782"/>
    </row>
    <row r="44" spans="1:14">
      <c r="A44" s="794" t="s">
        <v>1074</v>
      </c>
      <c r="B44" s="795" t="s">
        <v>1273</v>
      </c>
      <c r="C44" s="773"/>
      <c r="D44" s="771"/>
      <c r="E44" s="773"/>
      <c r="F44" s="773"/>
      <c r="G44" s="782"/>
      <c r="H44" s="782"/>
      <c r="I44" s="782"/>
      <c r="J44" s="782"/>
      <c r="K44" s="782"/>
      <c r="L44" s="782"/>
      <c r="M44" s="782"/>
      <c r="N44" s="782"/>
    </row>
    <row r="45" spans="1:14">
      <c r="A45" s="794"/>
      <c r="B45" s="796"/>
      <c r="C45" s="773"/>
      <c r="D45" s="771"/>
      <c r="E45" s="773"/>
      <c r="F45" s="773"/>
      <c r="G45" s="782"/>
      <c r="H45" s="782"/>
      <c r="I45" s="782"/>
      <c r="J45" s="782"/>
      <c r="K45" s="782"/>
      <c r="L45" s="782"/>
      <c r="M45" s="782"/>
      <c r="N45" s="782"/>
    </row>
    <row r="46" spans="1:14" ht="32.25" customHeight="1">
      <c r="A46" s="794"/>
      <c r="B46" s="1116" t="s">
        <v>1274</v>
      </c>
      <c r="C46" s="1116"/>
      <c r="D46" s="1116"/>
      <c r="E46" s="1116"/>
      <c r="F46" s="1116"/>
      <c r="G46" s="782"/>
      <c r="H46" s="782"/>
      <c r="I46" s="782"/>
      <c r="J46" s="782"/>
      <c r="K46" s="782"/>
      <c r="L46" s="782"/>
      <c r="M46" s="782"/>
      <c r="N46" s="782"/>
    </row>
    <row r="47" spans="1:14" ht="32.25" customHeight="1">
      <c r="A47" s="794"/>
      <c r="B47" s="1116" t="s">
        <v>1275</v>
      </c>
      <c r="C47" s="1116"/>
      <c r="D47" s="1116"/>
      <c r="E47" s="1116"/>
      <c r="F47" s="1116"/>
      <c r="G47" s="782"/>
      <c r="H47" s="782"/>
      <c r="I47" s="782"/>
      <c r="J47" s="782"/>
      <c r="K47" s="782"/>
      <c r="L47" s="782"/>
      <c r="M47" s="782"/>
      <c r="N47" s="782"/>
    </row>
    <row r="48" spans="1:14" ht="22.35" customHeight="1">
      <c r="A48" s="794"/>
      <c r="B48" s="1117" t="s">
        <v>1276</v>
      </c>
      <c r="C48" s="1117"/>
      <c r="D48" s="1117"/>
      <c r="E48" s="1117"/>
      <c r="F48" s="1117"/>
      <c r="G48" s="782"/>
      <c r="H48" s="782"/>
      <c r="I48" s="782"/>
      <c r="J48" s="782"/>
      <c r="K48" s="782"/>
      <c r="L48" s="782"/>
      <c r="M48" s="782"/>
      <c r="N48" s="782"/>
    </row>
    <row r="49" spans="1:14" ht="22.35" customHeight="1">
      <c r="A49" s="794"/>
      <c r="B49" s="1117" t="s">
        <v>1277</v>
      </c>
      <c r="C49" s="1117"/>
      <c r="D49" s="1117"/>
      <c r="E49" s="1117">
        <v>500</v>
      </c>
      <c r="F49" s="1117"/>
      <c r="G49" s="782"/>
      <c r="H49" s="782"/>
      <c r="I49" s="782"/>
      <c r="J49" s="782"/>
      <c r="K49" s="782"/>
      <c r="L49" s="782"/>
      <c r="M49" s="782"/>
      <c r="N49" s="782"/>
    </row>
    <row r="50" spans="1:14">
      <c r="A50" s="794"/>
      <c r="B50" s="797"/>
      <c r="C50" s="798"/>
      <c r="D50" s="798"/>
      <c r="E50" s="785"/>
      <c r="F50" s="785"/>
      <c r="G50" s="782"/>
      <c r="H50" s="782"/>
      <c r="I50" s="782"/>
      <c r="J50" s="782"/>
      <c r="K50" s="782"/>
      <c r="L50" s="782"/>
      <c r="M50" s="782"/>
      <c r="N50" s="782"/>
    </row>
    <row r="51" spans="1:14" ht="64.150000000000006" customHeight="1">
      <c r="A51" s="794"/>
      <c r="B51" s="1118" t="s">
        <v>1278</v>
      </c>
      <c r="C51" s="1118"/>
      <c r="D51" s="1118"/>
      <c r="E51" s="1118"/>
      <c r="F51" s="1118"/>
      <c r="G51" s="782"/>
      <c r="H51" s="782"/>
      <c r="I51" s="782"/>
      <c r="J51" s="782"/>
      <c r="K51" s="782"/>
      <c r="L51" s="782"/>
      <c r="M51" s="782"/>
      <c r="N51" s="782"/>
    </row>
    <row r="52" spans="1:14" ht="22.35" customHeight="1">
      <c r="A52" s="786"/>
      <c r="B52" s="1119" t="s">
        <v>1279</v>
      </c>
      <c r="C52" s="1119"/>
      <c r="D52" s="1119"/>
      <c r="E52" s="1119"/>
      <c r="F52" s="1119"/>
      <c r="G52" s="782"/>
      <c r="H52" s="782"/>
      <c r="I52" s="782"/>
      <c r="J52" s="782"/>
      <c r="K52" s="782"/>
      <c r="L52" s="782"/>
      <c r="M52" s="782"/>
      <c r="N52" s="782"/>
    </row>
    <row r="53" spans="1:14" ht="72">
      <c r="A53" s="791"/>
      <c r="B53" s="800" t="s">
        <v>1280</v>
      </c>
      <c r="C53" s="773"/>
      <c r="D53" s="771"/>
      <c r="E53" s="801"/>
      <c r="F53" s="801"/>
      <c r="G53" s="796"/>
      <c r="H53" s="796"/>
      <c r="I53" s="796"/>
      <c r="J53" s="796"/>
      <c r="K53" s="796"/>
      <c r="L53" s="796"/>
      <c r="M53" s="796"/>
      <c r="N53" s="796"/>
    </row>
    <row r="54" spans="1:14">
      <c r="A54" s="791"/>
      <c r="B54" s="800"/>
      <c r="C54" s="773"/>
      <c r="D54" s="771"/>
      <c r="E54" s="801"/>
      <c r="F54" s="801"/>
      <c r="G54" s="796"/>
      <c r="H54" s="796"/>
      <c r="I54" s="796"/>
      <c r="J54" s="796"/>
      <c r="K54" s="796"/>
      <c r="L54" s="796"/>
      <c r="M54" s="796"/>
      <c r="N54" s="796"/>
    </row>
    <row r="55" spans="1:14">
      <c r="A55" s="791" t="s">
        <v>9</v>
      </c>
      <c r="B55" s="802" t="s">
        <v>1281</v>
      </c>
      <c r="C55" s="773"/>
      <c r="D55" s="771"/>
      <c r="E55" s="773"/>
      <c r="F55" s="773"/>
      <c r="G55" s="796"/>
      <c r="H55" s="796"/>
      <c r="I55" s="796"/>
      <c r="J55" s="796"/>
      <c r="K55" s="796"/>
      <c r="L55" s="796"/>
      <c r="M55" s="796"/>
      <c r="N55" s="796"/>
    </row>
    <row r="56" spans="1:14" ht="54">
      <c r="A56" s="791"/>
      <c r="B56" s="803" t="s">
        <v>1282</v>
      </c>
      <c r="C56" s="804">
        <f>E80</f>
        <v>0</v>
      </c>
      <c r="D56" s="805" t="s">
        <v>133</v>
      </c>
      <c r="E56" s="1005"/>
      <c r="F56" s="806">
        <f>C56*E56</f>
        <v>0</v>
      </c>
      <c r="G56" s="796"/>
      <c r="H56" s="796"/>
      <c r="I56" s="796"/>
      <c r="J56" s="796"/>
      <c r="K56" s="796"/>
      <c r="L56" s="796"/>
      <c r="M56" s="796"/>
      <c r="N56" s="796"/>
    </row>
    <row r="57" spans="1:14" ht="63.75">
      <c r="A57" s="786"/>
      <c r="B57" s="807" t="s">
        <v>1283</v>
      </c>
      <c r="C57" s="804">
        <f>C81</f>
        <v>198.34000000000003</v>
      </c>
      <c r="D57" s="805" t="s">
        <v>99</v>
      </c>
      <c r="E57" s="1005"/>
      <c r="F57" s="806">
        <f>C57*E57</f>
        <v>0</v>
      </c>
      <c r="G57" s="782"/>
      <c r="H57" s="782"/>
      <c r="I57" s="782"/>
      <c r="J57" s="782"/>
      <c r="K57" s="782"/>
      <c r="L57" s="782"/>
      <c r="M57" s="782"/>
      <c r="N57" s="782"/>
    </row>
    <row r="58" spans="1:14" ht="63.75">
      <c r="A58" s="791" t="s">
        <v>11</v>
      </c>
      <c r="B58" s="808" t="s">
        <v>1284</v>
      </c>
      <c r="C58" s="773"/>
      <c r="D58" s="771"/>
      <c r="E58" s="1006"/>
      <c r="F58" s="773"/>
      <c r="G58" s="796"/>
      <c r="H58" s="796"/>
      <c r="I58" s="796"/>
      <c r="J58" s="796"/>
      <c r="K58" s="796"/>
      <c r="L58" s="796"/>
      <c r="M58" s="796"/>
      <c r="N58" s="796"/>
    </row>
    <row r="59" spans="1:14" ht="36">
      <c r="A59" s="791"/>
      <c r="B59" s="809" t="s">
        <v>1285</v>
      </c>
      <c r="C59" s="804">
        <f>E86</f>
        <v>0</v>
      </c>
      <c r="D59" s="805" t="s">
        <v>133</v>
      </c>
      <c r="E59" s="1005"/>
      <c r="F59" s="806">
        <f>C59*E59</f>
        <v>0</v>
      </c>
      <c r="G59" s="796"/>
      <c r="H59" s="796"/>
      <c r="I59" s="796"/>
      <c r="J59" s="796"/>
      <c r="K59" s="796"/>
      <c r="L59" s="796"/>
      <c r="M59" s="796"/>
      <c r="N59" s="796"/>
    </row>
    <row r="60" spans="1:14" ht="48">
      <c r="A60" s="791"/>
      <c r="B60" s="810" t="s">
        <v>1286</v>
      </c>
      <c r="C60" s="804">
        <f>C87</f>
        <v>614.92499999999995</v>
      </c>
      <c r="D60" s="805" t="s">
        <v>99</v>
      </c>
      <c r="E60" s="1005"/>
      <c r="F60" s="806">
        <f>C60*E60</f>
        <v>0</v>
      </c>
      <c r="G60" s="796"/>
      <c r="H60" s="796"/>
      <c r="I60" s="796"/>
      <c r="J60" s="796"/>
      <c r="K60" s="796"/>
      <c r="L60" s="796"/>
      <c r="M60" s="796"/>
      <c r="N60" s="796"/>
    </row>
    <row r="61" spans="1:14">
      <c r="A61" s="791"/>
      <c r="B61" s="810"/>
      <c r="C61" s="804"/>
      <c r="D61" s="805"/>
      <c r="E61" s="1005"/>
      <c r="F61" s="806"/>
      <c r="G61" s="796"/>
      <c r="H61" s="796"/>
      <c r="I61" s="796"/>
      <c r="J61" s="796"/>
      <c r="K61" s="796"/>
      <c r="L61" s="796"/>
      <c r="M61" s="796"/>
      <c r="N61" s="796"/>
    </row>
    <row r="62" spans="1:14" ht="12.75" customHeight="1">
      <c r="A62" s="811" t="s">
        <v>1074</v>
      </c>
      <c r="B62" s="1115" t="s">
        <v>1287</v>
      </c>
      <c r="C62" s="1115"/>
      <c r="D62" s="1115"/>
      <c r="E62" s="1006"/>
      <c r="F62" s="813">
        <f>SUM(F55:F60 )</f>
        <v>0</v>
      </c>
      <c r="G62" s="782"/>
      <c r="H62" s="782"/>
      <c r="I62" s="782"/>
      <c r="J62" s="782"/>
      <c r="K62" s="782"/>
      <c r="L62" s="782"/>
      <c r="M62" s="782"/>
      <c r="N62" s="782"/>
    </row>
    <row r="63" spans="1:14">
      <c r="A63" s="811"/>
      <c r="B63" s="812"/>
      <c r="C63" s="812"/>
      <c r="D63" s="812"/>
      <c r="E63" s="1006"/>
      <c r="F63" s="813"/>
      <c r="G63" s="782"/>
      <c r="H63" s="782"/>
      <c r="I63" s="782"/>
      <c r="J63" s="782"/>
      <c r="K63" s="782"/>
      <c r="L63" s="782"/>
      <c r="M63" s="782"/>
      <c r="N63" s="782"/>
    </row>
    <row r="64" spans="1:14">
      <c r="A64" s="811"/>
      <c r="B64" s="812"/>
      <c r="C64" s="812"/>
      <c r="D64" s="812"/>
      <c r="E64" s="1006"/>
      <c r="F64" s="813"/>
      <c r="G64" s="782"/>
      <c r="H64" s="782"/>
      <c r="I64" s="782"/>
      <c r="J64" s="782"/>
      <c r="K64" s="782"/>
      <c r="L64" s="782"/>
      <c r="M64" s="782"/>
      <c r="N64" s="782"/>
    </row>
    <row r="65" spans="1:14">
      <c r="A65" s="814" t="s">
        <v>1110</v>
      </c>
      <c r="B65" s="795" t="s">
        <v>1288</v>
      </c>
      <c r="C65" s="815"/>
      <c r="D65" s="816"/>
      <c r="E65" s="1007"/>
      <c r="F65" s="817"/>
      <c r="G65" s="796"/>
      <c r="H65" s="796"/>
      <c r="I65" s="796"/>
      <c r="J65" s="796"/>
      <c r="K65" s="796"/>
      <c r="L65" s="796"/>
      <c r="M65" s="796"/>
      <c r="N65" s="796"/>
    </row>
    <row r="66" spans="1:14">
      <c r="A66" s="818"/>
      <c r="B66" s="787"/>
      <c r="C66" s="771"/>
      <c r="D66" s="771"/>
      <c r="E66" s="1008"/>
      <c r="F66" s="801"/>
      <c r="G66" s="796"/>
      <c r="H66" s="796"/>
      <c r="I66" s="796"/>
      <c r="J66" s="796"/>
      <c r="K66" s="796"/>
      <c r="L66" s="796"/>
      <c r="M66" s="796"/>
      <c r="N66" s="796"/>
    </row>
    <row r="67" spans="1:14">
      <c r="A67" s="791"/>
      <c r="B67" s="819" t="s">
        <v>1289</v>
      </c>
      <c r="C67" s="773"/>
      <c r="D67" s="771"/>
      <c r="E67" s="1008"/>
      <c r="F67" s="801"/>
      <c r="G67" s="782"/>
      <c r="H67" s="782"/>
      <c r="I67" s="782"/>
      <c r="J67" s="782"/>
      <c r="K67" s="782"/>
      <c r="L67" s="782"/>
      <c r="M67" s="782"/>
      <c r="N67" s="782"/>
    </row>
    <row r="68" spans="1:14">
      <c r="A68" s="791"/>
      <c r="B68" s="770" t="s">
        <v>1290</v>
      </c>
      <c r="C68" s="773"/>
      <c r="D68" s="771"/>
      <c r="E68" s="801"/>
      <c r="F68" s="801"/>
      <c r="G68" s="782"/>
      <c r="H68" s="782"/>
      <c r="I68" s="782"/>
      <c r="J68" s="782"/>
      <c r="K68" s="782"/>
      <c r="L68" s="782"/>
      <c r="M68" s="782"/>
      <c r="N68" s="782"/>
    </row>
    <row r="69" spans="1:14">
      <c r="A69" s="791"/>
      <c r="B69" s="819" t="s">
        <v>1291</v>
      </c>
      <c r="C69" s="773"/>
      <c r="D69" s="771"/>
      <c r="E69" s="801"/>
      <c r="F69" s="801"/>
      <c r="G69" s="782"/>
      <c r="H69" s="782"/>
      <c r="I69" s="782"/>
      <c r="J69" s="782"/>
      <c r="K69" s="782"/>
      <c r="L69" s="782"/>
      <c r="M69" s="782"/>
      <c r="N69" s="782"/>
    </row>
    <row r="70" spans="1:14">
      <c r="A70" s="791"/>
      <c r="B70" s="819" t="s">
        <v>1292</v>
      </c>
      <c r="C70" s="773"/>
      <c r="D70" s="771"/>
      <c r="E70" s="801"/>
      <c r="F70" s="801"/>
      <c r="G70" s="782"/>
      <c r="H70" s="782"/>
      <c r="I70" s="782"/>
      <c r="J70" s="782"/>
      <c r="K70" s="782"/>
      <c r="L70" s="782"/>
      <c r="M70" s="782"/>
      <c r="N70" s="782"/>
    </row>
    <row r="71" spans="1:14" ht="32.25" customHeight="1">
      <c r="A71" s="791"/>
      <c r="B71" s="1120" t="s">
        <v>1274</v>
      </c>
      <c r="C71" s="1120"/>
      <c r="D71" s="1120"/>
      <c r="E71" s="1120"/>
      <c r="F71" s="1120"/>
      <c r="G71" s="782"/>
      <c r="H71" s="782"/>
      <c r="I71" s="782"/>
      <c r="J71" s="782"/>
      <c r="K71" s="782"/>
      <c r="L71" s="782"/>
      <c r="M71" s="782"/>
      <c r="N71" s="782"/>
    </row>
    <row r="72" spans="1:14" ht="32.25" customHeight="1">
      <c r="A72" s="791"/>
      <c r="B72" s="1120" t="s">
        <v>1293</v>
      </c>
      <c r="C72" s="1120"/>
      <c r="D72" s="1120"/>
      <c r="E72" s="1120"/>
      <c r="F72" s="1120"/>
      <c r="G72" s="782"/>
      <c r="H72" s="782"/>
      <c r="I72" s="782"/>
      <c r="J72" s="782"/>
      <c r="K72" s="782"/>
      <c r="L72" s="782"/>
      <c r="M72" s="782"/>
      <c r="N72" s="782"/>
    </row>
    <row r="73" spans="1:14" ht="22.35" customHeight="1">
      <c r="A73" s="791"/>
      <c r="B73" s="1120" t="s">
        <v>1276</v>
      </c>
      <c r="C73" s="1120"/>
      <c r="D73" s="1120"/>
      <c r="E73" s="1120"/>
      <c r="F73" s="1120"/>
      <c r="G73" s="782"/>
      <c r="H73" s="782"/>
      <c r="I73" s="782"/>
      <c r="J73" s="782"/>
      <c r="K73" s="782"/>
      <c r="L73" s="782"/>
      <c r="M73" s="782"/>
      <c r="N73" s="782"/>
    </row>
    <row r="74" spans="1:14" ht="22.35" customHeight="1">
      <c r="A74" s="791"/>
      <c r="B74" s="1120" t="s">
        <v>1294</v>
      </c>
      <c r="C74" s="1120"/>
      <c r="D74" s="1120"/>
      <c r="E74" s="1120"/>
      <c r="F74" s="1120"/>
      <c r="G74" s="782"/>
      <c r="H74" s="782"/>
      <c r="I74" s="782"/>
      <c r="J74" s="782"/>
      <c r="K74" s="782"/>
      <c r="L74" s="782"/>
      <c r="M74" s="782"/>
      <c r="N74" s="782"/>
    </row>
    <row r="75" spans="1:14">
      <c r="A75" s="791"/>
      <c r="B75" s="809"/>
      <c r="C75" s="809"/>
      <c r="D75" s="809"/>
      <c r="E75" s="809"/>
      <c r="F75" s="809"/>
      <c r="G75" s="782"/>
      <c r="H75" s="782"/>
      <c r="I75" s="782"/>
      <c r="J75" s="782"/>
      <c r="K75" s="782"/>
      <c r="L75" s="782"/>
      <c r="M75" s="782"/>
      <c r="N75" s="782"/>
    </row>
    <row r="76" spans="1:14">
      <c r="A76" s="791"/>
      <c r="B76" s="809" t="s">
        <v>1295</v>
      </c>
      <c r="C76" s="820">
        <v>5</v>
      </c>
      <c r="D76" s="820" t="s">
        <v>1296</v>
      </c>
      <c r="E76" s="809"/>
      <c r="F76" s="809"/>
      <c r="G76" s="782"/>
      <c r="H76" s="782"/>
      <c r="I76" s="782"/>
      <c r="J76" s="782"/>
      <c r="K76" s="782"/>
      <c r="L76" s="782"/>
      <c r="M76" s="782"/>
      <c r="N76" s="782"/>
    </row>
    <row r="77" spans="1:14">
      <c r="A77" s="791"/>
      <c r="B77" s="809" t="s">
        <v>1297</v>
      </c>
      <c r="C77" s="820">
        <v>4</v>
      </c>
      <c r="D77" s="820" t="s">
        <v>1296</v>
      </c>
      <c r="E77" s="809"/>
      <c r="F77" s="809"/>
      <c r="G77" s="782"/>
      <c r="H77" s="782"/>
      <c r="I77" s="782"/>
      <c r="J77" s="782"/>
      <c r="K77" s="782"/>
      <c r="L77" s="782"/>
      <c r="M77" s="782"/>
      <c r="N77" s="782"/>
    </row>
    <row r="78" spans="1:14">
      <c r="A78" s="791"/>
      <c r="B78" s="809"/>
      <c r="C78" s="820"/>
      <c r="D78" s="820"/>
      <c r="E78" s="809"/>
      <c r="F78" s="809"/>
      <c r="G78" s="782"/>
      <c r="H78" s="782"/>
      <c r="I78" s="782"/>
      <c r="J78" s="782"/>
      <c r="K78" s="782"/>
      <c r="L78" s="782"/>
      <c r="M78" s="782"/>
      <c r="N78" s="782"/>
    </row>
    <row r="79" spans="1:14">
      <c r="A79" s="821" t="s">
        <v>1298</v>
      </c>
      <c r="B79" s="809" t="s">
        <v>1299</v>
      </c>
      <c r="C79" s="820">
        <v>42.2</v>
      </c>
      <c r="D79" s="820" t="s">
        <v>440</v>
      </c>
      <c r="E79" s="1006"/>
      <c r="F79" s="771" t="s">
        <v>133</v>
      </c>
      <c r="G79" s="782"/>
      <c r="H79" s="782"/>
      <c r="I79" s="782"/>
      <c r="J79" s="782"/>
      <c r="K79" s="782"/>
      <c r="L79" s="782"/>
      <c r="M79" s="782"/>
      <c r="N79" s="782"/>
    </row>
    <row r="80" spans="1:14">
      <c r="A80" s="821"/>
      <c r="B80" s="822" t="s">
        <v>1300</v>
      </c>
      <c r="C80" s="773">
        <f>SUM(C79)</f>
        <v>42.2</v>
      </c>
      <c r="D80" s="771" t="s">
        <v>440</v>
      </c>
      <c r="E80" s="1006"/>
      <c r="F80" s="771" t="s">
        <v>133</v>
      </c>
      <c r="G80" s="782"/>
      <c r="H80" s="782"/>
      <c r="I80" s="782"/>
      <c r="J80" s="782"/>
      <c r="K80" s="782"/>
      <c r="L80" s="782"/>
      <c r="M80" s="782"/>
      <c r="N80" s="782"/>
    </row>
    <row r="81" spans="1:14">
      <c r="A81" s="821"/>
      <c r="B81" s="809"/>
      <c r="C81" s="773">
        <f>C80*4.7</f>
        <v>198.34000000000003</v>
      </c>
      <c r="D81" s="771" t="s">
        <v>99</v>
      </c>
      <c r="E81" s="1006"/>
      <c r="F81" s="809"/>
      <c r="G81" s="782"/>
      <c r="H81" s="782"/>
      <c r="I81" s="782"/>
      <c r="J81" s="782"/>
      <c r="K81" s="782"/>
      <c r="L81" s="782"/>
      <c r="M81" s="782"/>
      <c r="N81" s="782"/>
    </row>
    <row r="82" spans="1:14">
      <c r="A82" s="821"/>
      <c r="B82" s="809"/>
      <c r="C82" s="773"/>
      <c r="D82" s="771"/>
      <c r="E82" s="1006"/>
      <c r="F82" s="809"/>
      <c r="G82" s="782"/>
      <c r="H82" s="782"/>
      <c r="I82" s="782"/>
      <c r="J82" s="782"/>
      <c r="K82" s="782"/>
      <c r="L82" s="782"/>
      <c r="M82" s="782"/>
      <c r="N82" s="782"/>
    </row>
    <row r="83" spans="1:14">
      <c r="A83" s="821" t="s">
        <v>1301</v>
      </c>
      <c r="B83" s="809" t="s">
        <v>1302</v>
      </c>
      <c r="C83" s="820">
        <v>46</v>
      </c>
      <c r="D83" s="820" t="s">
        <v>440</v>
      </c>
      <c r="E83" s="1006"/>
      <c r="F83" s="771" t="s">
        <v>133</v>
      </c>
      <c r="G83" s="782"/>
      <c r="H83" s="782"/>
      <c r="I83" s="782"/>
      <c r="J83" s="782"/>
      <c r="K83" s="782"/>
      <c r="L83" s="782"/>
      <c r="M83" s="782"/>
      <c r="N83" s="782"/>
    </row>
    <row r="84" spans="1:14">
      <c r="A84" s="791"/>
      <c r="B84" s="809" t="s">
        <v>1303</v>
      </c>
      <c r="C84" s="820">
        <v>64</v>
      </c>
      <c r="D84" s="820" t="s">
        <v>440</v>
      </c>
      <c r="E84" s="1006"/>
      <c r="F84" s="771" t="s">
        <v>133</v>
      </c>
      <c r="G84" s="782"/>
      <c r="H84" s="782"/>
      <c r="I84" s="782"/>
      <c r="J84" s="782"/>
      <c r="K84" s="782"/>
      <c r="L84" s="782"/>
      <c r="M84" s="782"/>
      <c r="N84" s="782"/>
    </row>
    <row r="85" spans="1:14">
      <c r="A85" s="791"/>
      <c r="B85" s="809" t="s">
        <v>1304</v>
      </c>
      <c r="C85" s="820">
        <v>25</v>
      </c>
      <c r="D85" s="820" t="s">
        <v>440</v>
      </c>
      <c r="E85" s="1006"/>
      <c r="F85" s="771" t="s">
        <v>133</v>
      </c>
      <c r="G85" s="782"/>
      <c r="H85" s="782"/>
      <c r="I85" s="782"/>
      <c r="J85" s="782"/>
      <c r="K85" s="782"/>
      <c r="L85" s="782"/>
      <c r="M85" s="782"/>
      <c r="N85" s="782"/>
    </row>
    <row r="86" spans="1:14">
      <c r="A86" s="791"/>
      <c r="B86" s="822" t="s">
        <v>1300</v>
      </c>
      <c r="C86" s="773">
        <f>SUM(C83:C85)</f>
        <v>135</v>
      </c>
      <c r="D86" s="771" t="s">
        <v>440</v>
      </c>
      <c r="E86" s="1006"/>
      <c r="F86" s="771" t="s">
        <v>133</v>
      </c>
      <c r="G86" s="782"/>
      <c r="H86" s="782"/>
      <c r="I86" s="782"/>
      <c r="J86" s="782"/>
      <c r="K86" s="782"/>
      <c r="L86" s="782"/>
      <c r="M86" s="782"/>
      <c r="N86" s="782"/>
    </row>
    <row r="87" spans="1:14">
      <c r="A87" s="791"/>
      <c r="B87" s="809"/>
      <c r="C87" s="773">
        <f>C86*4.555</f>
        <v>614.92499999999995</v>
      </c>
      <c r="D87" s="771" t="s">
        <v>99</v>
      </c>
      <c r="E87" s="1006"/>
      <c r="F87" s="809"/>
      <c r="G87" s="782"/>
      <c r="H87" s="782"/>
      <c r="I87" s="782"/>
      <c r="J87" s="782"/>
      <c r="K87" s="782"/>
      <c r="L87" s="782"/>
      <c r="M87" s="782"/>
      <c r="N87" s="782"/>
    </row>
    <row r="88" spans="1:14">
      <c r="A88" s="791"/>
      <c r="B88" s="787"/>
      <c r="C88" s="773"/>
      <c r="D88" s="771"/>
      <c r="E88" s="1006"/>
      <c r="F88" s="773"/>
      <c r="G88" s="796"/>
      <c r="H88" s="796"/>
      <c r="I88" s="796"/>
      <c r="J88" s="796"/>
      <c r="K88" s="796"/>
      <c r="L88" s="796"/>
      <c r="M88" s="796"/>
      <c r="N88" s="796"/>
    </row>
    <row r="89" spans="1:14">
      <c r="A89" s="791" t="s">
        <v>15</v>
      </c>
      <c r="B89" s="770" t="s">
        <v>1305</v>
      </c>
      <c r="C89" s="773"/>
      <c r="D89" s="771"/>
      <c r="E89" s="1006"/>
      <c r="F89" s="773"/>
      <c r="G89" s="796"/>
      <c r="H89" s="796"/>
      <c r="I89" s="796"/>
      <c r="J89" s="796"/>
      <c r="K89" s="796"/>
      <c r="L89" s="796"/>
      <c r="M89" s="796"/>
      <c r="N89" s="796"/>
    </row>
    <row r="90" spans="1:14" ht="144">
      <c r="A90" s="791"/>
      <c r="B90" s="800" t="s">
        <v>1306</v>
      </c>
      <c r="C90" s="773">
        <f>E80</f>
        <v>0</v>
      </c>
      <c r="D90" s="771" t="s">
        <v>133</v>
      </c>
      <c r="E90" s="1006"/>
      <c r="F90" s="773">
        <f>C90*E90</f>
        <v>0</v>
      </c>
      <c r="G90" s="796"/>
      <c r="H90" s="796"/>
      <c r="I90" s="796"/>
      <c r="J90" s="796"/>
      <c r="K90" s="796"/>
      <c r="L90" s="796"/>
      <c r="M90" s="796"/>
      <c r="N90" s="796"/>
    </row>
    <row r="91" spans="1:14" ht="48">
      <c r="A91" s="791"/>
      <c r="B91" s="800" t="s">
        <v>1307</v>
      </c>
      <c r="C91" s="773">
        <f>C81</f>
        <v>198.34000000000003</v>
      </c>
      <c r="D91" s="771" t="s">
        <v>99</v>
      </c>
      <c r="E91" s="1006"/>
      <c r="F91" s="773">
        <f>C91*E91</f>
        <v>0</v>
      </c>
      <c r="G91" s="796"/>
      <c r="H91" s="796"/>
      <c r="I91" s="796"/>
      <c r="J91" s="796"/>
      <c r="K91" s="796"/>
      <c r="L91" s="796"/>
      <c r="M91" s="796"/>
      <c r="N91" s="796"/>
    </row>
    <row r="92" spans="1:14">
      <c r="A92" s="791"/>
      <c r="B92" s="787" t="s">
        <v>1308</v>
      </c>
      <c r="C92" s="796"/>
      <c r="D92" s="771"/>
      <c r="E92" s="1008"/>
      <c r="F92" s="801"/>
      <c r="G92" s="796"/>
      <c r="H92" s="796"/>
      <c r="I92" s="796"/>
      <c r="J92" s="796"/>
      <c r="K92" s="796"/>
      <c r="L92" s="796"/>
      <c r="M92" s="796"/>
      <c r="N92" s="796"/>
    </row>
    <row r="93" spans="1:14">
      <c r="A93" s="791"/>
      <c r="B93" s="787"/>
      <c r="C93" s="796"/>
      <c r="D93" s="771"/>
      <c r="E93" s="1008"/>
      <c r="F93" s="801"/>
      <c r="G93" s="796"/>
      <c r="H93" s="796"/>
      <c r="I93" s="796"/>
      <c r="J93" s="796"/>
      <c r="K93" s="796"/>
      <c r="L93" s="796"/>
      <c r="M93" s="796"/>
      <c r="N93" s="796"/>
    </row>
    <row r="94" spans="1:14" ht="48">
      <c r="A94" s="791"/>
      <c r="B94" s="800" t="s">
        <v>1307</v>
      </c>
      <c r="C94" s="773">
        <f>C87</f>
        <v>614.92499999999995</v>
      </c>
      <c r="D94" s="771" t="s">
        <v>99</v>
      </c>
      <c r="E94" s="1006"/>
      <c r="F94" s="773">
        <f>C94*E94</f>
        <v>0</v>
      </c>
      <c r="G94" s="796"/>
      <c r="H94" s="796"/>
      <c r="I94" s="796"/>
      <c r="J94" s="796"/>
      <c r="K94" s="796"/>
      <c r="L94" s="796"/>
      <c r="M94" s="796"/>
      <c r="N94" s="796"/>
    </row>
    <row r="95" spans="1:14">
      <c r="A95" s="791"/>
      <c r="B95" s="787" t="s">
        <v>1308</v>
      </c>
      <c r="C95" s="796"/>
      <c r="D95" s="771"/>
      <c r="E95" s="1008"/>
      <c r="F95" s="801"/>
      <c r="G95" s="796"/>
      <c r="H95" s="796"/>
      <c r="I95" s="796"/>
      <c r="J95" s="796"/>
      <c r="K95" s="796"/>
      <c r="L95" s="796"/>
      <c r="M95" s="796"/>
      <c r="N95" s="796"/>
    </row>
    <row r="96" spans="1:14">
      <c r="A96" s="791"/>
      <c r="B96" s="787"/>
      <c r="C96" s="773"/>
      <c r="D96" s="771"/>
      <c r="E96" s="1008"/>
      <c r="F96" s="801"/>
      <c r="G96" s="796"/>
      <c r="H96" s="796"/>
      <c r="I96" s="796"/>
      <c r="J96" s="796"/>
      <c r="K96" s="796"/>
      <c r="L96" s="796"/>
      <c r="M96" s="796"/>
      <c r="N96" s="796"/>
    </row>
    <row r="97" spans="1:14" ht="12.75" customHeight="1">
      <c r="A97" s="811" t="s">
        <v>1110</v>
      </c>
      <c r="B97" s="1115" t="s">
        <v>1309</v>
      </c>
      <c r="C97" s="1115"/>
      <c r="D97" s="1115"/>
      <c r="E97" s="773"/>
      <c r="F97" s="813">
        <f>SUM(F90:F94 )</f>
        <v>0</v>
      </c>
      <c r="G97" s="782"/>
      <c r="H97" s="782"/>
      <c r="I97" s="782"/>
      <c r="J97" s="782"/>
      <c r="K97" s="782"/>
      <c r="L97" s="782"/>
      <c r="M97" s="782"/>
      <c r="N97" s="782"/>
    </row>
    <row r="98" spans="1:14">
      <c r="A98" s="780"/>
      <c r="B98" s="782"/>
      <c r="C98" s="771"/>
      <c r="D98" s="771"/>
      <c r="E98" s="773"/>
      <c r="F98" s="773"/>
      <c r="G98" s="782"/>
      <c r="H98" s="782"/>
      <c r="I98" s="782"/>
      <c r="J98" s="782"/>
      <c r="K98" s="782"/>
      <c r="L98" s="782"/>
      <c r="M98" s="782"/>
      <c r="N98" s="782"/>
    </row>
    <row r="99" spans="1:14">
      <c r="A99" s="780"/>
      <c r="B99" s="782"/>
      <c r="C99" s="771"/>
      <c r="D99" s="771"/>
      <c r="E99" s="773"/>
      <c r="F99" s="773"/>
      <c r="G99" s="782"/>
      <c r="H99" s="782"/>
      <c r="I99" s="782"/>
      <c r="J99" s="782"/>
      <c r="K99" s="782"/>
      <c r="L99" s="782"/>
      <c r="M99" s="782"/>
      <c r="N99" s="782"/>
    </row>
    <row r="118" spans="1:14">
      <c r="A118" s="791"/>
      <c r="B118" s="787"/>
      <c r="E118" s="801"/>
      <c r="F118" s="801"/>
      <c r="G118" s="796"/>
      <c r="H118" s="796"/>
      <c r="I118" s="796"/>
      <c r="J118" s="796"/>
      <c r="K118" s="796"/>
      <c r="L118" s="796"/>
      <c r="M118" s="796"/>
      <c r="N118" s="796"/>
    </row>
    <row r="119" spans="1:14">
      <c r="A119" s="791"/>
      <c r="B119" s="787"/>
      <c r="E119" s="801"/>
      <c r="F119" s="801"/>
      <c r="G119" s="796"/>
      <c r="H119" s="796"/>
      <c r="I119" s="796"/>
      <c r="J119" s="796"/>
      <c r="K119" s="796"/>
      <c r="L119" s="796"/>
      <c r="M119" s="796"/>
      <c r="N119" s="796"/>
    </row>
  </sheetData>
  <sheetProtection algorithmName="SHA-512" hashValue="1VAPbruSGnEksOAownNS7tcN1qnjoY6XOJD7mKboKk0Y2w9L2oQ15ucnrz2TiW7qYQU8jo80eWTBVb9Pso/kNw==" saltValue="oPhdDDbBw9DqabcukJm1QA==" spinCount="100000" sheet="1" objects="1" scenarios="1"/>
  <mergeCells count="42">
    <mergeCell ref="B97:D97"/>
    <mergeCell ref="B46:F46"/>
    <mergeCell ref="B47:F47"/>
    <mergeCell ref="B48:F48"/>
    <mergeCell ref="B49:F49"/>
    <mergeCell ref="B51:F51"/>
    <mergeCell ref="B52:F52"/>
    <mergeCell ref="B62:D62"/>
    <mergeCell ref="B71:F71"/>
    <mergeCell ref="B72:F72"/>
    <mergeCell ref="B73:F73"/>
    <mergeCell ref="B74:F74"/>
    <mergeCell ref="B42:F42"/>
    <mergeCell ref="B29:F29"/>
    <mergeCell ref="B30:F30"/>
    <mergeCell ref="B31:F31"/>
    <mergeCell ref="B33:F33"/>
    <mergeCell ref="B34:F34"/>
    <mergeCell ref="B35:F35"/>
    <mergeCell ref="B37:F37"/>
    <mergeCell ref="B38:F38"/>
    <mergeCell ref="B39:F39"/>
    <mergeCell ref="B40:F40"/>
    <mergeCell ref="B41:F41"/>
    <mergeCell ref="B27:F27"/>
    <mergeCell ref="B14:F14"/>
    <mergeCell ref="B15:F15"/>
    <mergeCell ref="B16:F16"/>
    <mergeCell ref="B17:F17"/>
    <mergeCell ref="B18:F18"/>
    <mergeCell ref="B19:F19"/>
    <mergeCell ref="B20:F20"/>
    <mergeCell ref="B21:F21"/>
    <mergeCell ref="B22:F22"/>
    <mergeCell ref="B23:F23"/>
    <mergeCell ref="B26:F26"/>
    <mergeCell ref="B13:F13"/>
    <mergeCell ref="B5:F5"/>
    <mergeCell ref="B8:F8"/>
    <mergeCell ref="B10:F10"/>
    <mergeCell ref="B11:F11"/>
    <mergeCell ref="B12:F12"/>
  </mergeCells>
  <pageMargins left="1.0631944444444399" right="0.39374999999999999" top="0.51180555555555496" bottom="0.67916666666666703" header="0.51180555555555496" footer="0"/>
  <pageSetup paperSize="9" scale="89" orientation="portrait" horizontalDpi="300" verticalDpi="300" r:id="rId1"/>
  <headerFooter>
    <oddFooter>&amp;L 2231KA ČUFARJEVA 2: Načrt krajinske arhitekture&amp;CPZI</oddFooter>
  </headerFooter>
  <rowBreaks count="3" manualBreakCount="3">
    <brk id="43" max="16383" man="1"/>
    <brk id="64" max="16383" man="1"/>
    <brk id="99"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AMJ145"/>
  <sheetViews>
    <sheetView view="pageBreakPreview" topLeftCell="A137" zoomScale="120" zoomScaleNormal="100" zoomScalePageLayoutView="120" workbookViewId="0">
      <selection activeCell="H140" sqref="H140"/>
    </sheetView>
  </sheetViews>
  <sheetFormatPr defaultColWidth="11.21875" defaultRowHeight="12.75"/>
  <cols>
    <col min="1" max="1" width="5.88671875" style="828" customWidth="1"/>
    <col min="2" max="2" width="31.33203125" style="828" customWidth="1"/>
    <col min="3" max="3" width="9.33203125" style="828" customWidth="1"/>
    <col min="4" max="4" width="5.5546875" style="828" customWidth="1"/>
    <col min="5" max="5" width="9.6640625" style="828" customWidth="1"/>
    <col min="6" max="6" width="9.5546875" style="828" customWidth="1"/>
    <col min="7" max="14" width="6.77734375" style="828" customWidth="1"/>
    <col min="15" max="1011" width="11.21875" style="828"/>
    <col min="1012" max="1024" width="9" style="859" customWidth="1"/>
    <col min="1025" max="16384" width="11.21875" style="733"/>
  </cols>
  <sheetData>
    <row r="1" spans="1:14">
      <c r="A1" s="823"/>
      <c r="B1" s="808"/>
      <c r="C1" s="824"/>
      <c r="D1" s="824"/>
      <c r="E1" s="825" t="s">
        <v>1237</v>
      </c>
      <c r="F1" s="826"/>
      <c r="G1" s="827"/>
      <c r="H1" s="827"/>
      <c r="I1" s="827"/>
      <c r="J1" s="827"/>
      <c r="K1" s="827"/>
      <c r="L1" s="827"/>
      <c r="M1" s="827"/>
      <c r="N1" s="827"/>
    </row>
    <row r="2" spans="1:14">
      <c r="A2" s="823" t="s">
        <v>0</v>
      </c>
      <c r="B2" s="829" t="s">
        <v>1217</v>
      </c>
      <c r="C2" s="830" t="s">
        <v>3</v>
      </c>
      <c r="D2" s="827" t="s">
        <v>2</v>
      </c>
      <c r="E2" s="825" t="s">
        <v>1238</v>
      </c>
      <c r="F2" s="825" t="s">
        <v>1239</v>
      </c>
      <c r="G2" s="827"/>
      <c r="H2" s="827"/>
      <c r="I2" s="827"/>
      <c r="J2" s="827"/>
      <c r="K2" s="827"/>
      <c r="L2" s="827"/>
      <c r="M2" s="827"/>
      <c r="N2" s="827"/>
    </row>
    <row r="3" spans="1:14">
      <c r="A3" s="823"/>
      <c r="B3" s="829"/>
      <c r="C3" s="831"/>
      <c r="D3" s="824"/>
      <c r="E3" s="826"/>
      <c r="F3" s="826"/>
      <c r="G3" s="827"/>
      <c r="H3" s="827"/>
      <c r="I3" s="827"/>
      <c r="J3" s="827"/>
      <c r="K3" s="827"/>
      <c r="L3" s="827"/>
      <c r="M3" s="827"/>
      <c r="N3" s="827"/>
    </row>
    <row r="4" spans="1:14" s="775" customFormat="1" ht="12.75" customHeight="1">
      <c r="A4" s="769"/>
      <c r="B4" s="1108" t="s">
        <v>1240</v>
      </c>
      <c r="C4" s="1108"/>
      <c r="D4" s="1108"/>
      <c r="E4" s="1108"/>
      <c r="F4" s="1108"/>
      <c r="G4" s="774"/>
      <c r="H4" s="774"/>
      <c r="I4" s="774"/>
      <c r="J4" s="774"/>
      <c r="K4" s="774"/>
      <c r="L4" s="774"/>
      <c r="M4" s="774"/>
      <c r="N4" s="774"/>
    </row>
    <row r="5" spans="1:14">
      <c r="A5" s="823"/>
      <c r="B5" s="829"/>
      <c r="C5" s="831"/>
      <c r="D5" s="824"/>
      <c r="E5" s="826"/>
      <c r="F5" s="826"/>
      <c r="G5" s="827"/>
      <c r="H5" s="827"/>
      <c r="I5" s="827"/>
      <c r="J5" s="827"/>
      <c r="K5" s="827"/>
      <c r="L5" s="827"/>
      <c r="M5" s="827"/>
      <c r="N5" s="827"/>
    </row>
    <row r="6" spans="1:14">
      <c r="A6" s="832"/>
      <c r="B6" s="833" t="s">
        <v>1241</v>
      </c>
      <c r="C6" s="824"/>
      <c r="D6" s="826"/>
      <c r="E6" s="826"/>
      <c r="F6" s="826"/>
    </row>
    <row r="7" spans="1:14" ht="34.9" customHeight="1">
      <c r="A7" s="823"/>
      <c r="B7" s="1121" t="s">
        <v>1242</v>
      </c>
      <c r="C7" s="1121"/>
      <c r="D7" s="1121"/>
      <c r="E7" s="1121"/>
      <c r="F7" s="1121"/>
    </row>
    <row r="8" spans="1:14">
      <c r="A8" s="823"/>
      <c r="B8" s="835" t="s">
        <v>1243</v>
      </c>
      <c r="C8" s="824"/>
      <c r="D8" s="824"/>
      <c r="E8" s="826"/>
      <c r="F8" s="826"/>
    </row>
    <row r="9" spans="1:14" ht="23.65" customHeight="1">
      <c r="A9" s="823" t="s">
        <v>1244</v>
      </c>
      <c r="B9" s="1121" t="s">
        <v>1245</v>
      </c>
      <c r="C9" s="1121"/>
      <c r="D9" s="1121"/>
      <c r="E9" s="1121"/>
      <c r="F9" s="1121"/>
    </row>
    <row r="10" spans="1:14" ht="34.9" customHeight="1">
      <c r="A10" s="823" t="s">
        <v>1244</v>
      </c>
      <c r="B10" s="1121" t="s">
        <v>1246</v>
      </c>
      <c r="C10" s="1121"/>
      <c r="D10" s="1121"/>
      <c r="E10" s="1121"/>
      <c r="F10" s="1121"/>
    </row>
    <row r="11" spans="1:14">
      <c r="A11" s="823" t="s">
        <v>1244</v>
      </c>
      <c r="B11" s="1122" t="s">
        <v>1247</v>
      </c>
      <c r="C11" s="1122"/>
      <c r="D11" s="1122"/>
      <c r="E11" s="1122"/>
      <c r="F11" s="1122"/>
    </row>
    <row r="12" spans="1:14" ht="23.65" customHeight="1">
      <c r="A12" s="823" t="s">
        <v>1244</v>
      </c>
      <c r="B12" s="1121" t="s">
        <v>1248</v>
      </c>
      <c r="C12" s="1121"/>
      <c r="D12" s="1121"/>
      <c r="E12" s="1121"/>
      <c r="F12" s="1121"/>
    </row>
    <row r="13" spans="1:14" ht="12.75" customHeight="1">
      <c r="A13" s="823" t="s">
        <v>1244</v>
      </c>
      <c r="B13" s="1121" t="s">
        <v>1249</v>
      </c>
      <c r="C13" s="1121"/>
      <c r="D13" s="1121"/>
      <c r="E13" s="1121"/>
      <c r="F13" s="1121"/>
    </row>
    <row r="14" spans="1:14" ht="23.65" customHeight="1">
      <c r="A14" s="823" t="s">
        <v>1244</v>
      </c>
      <c r="B14" s="1121" t="s">
        <v>1250</v>
      </c>
      <c r="C14" s="1121"/>
      <c r="D14" s="1121"/>
      <c r="E14" s="1121"/>
      <c r="F14" s="1121"/>
    </row>
    <row r="15" spans="1:14" ht="23.65" customHeight="1">
      <c r="A15" s="823" t="s">
        <v>1244</v>
      </c>
      <c r="B15" s="1121" t="s">
        <v>1251</v>
      </c>
      <c r="C15" s="1121"/>
      <c r="D15" s="1121"/>
      <c r="E15" s="1121"/>
      <c r="F15" s="1121"/>
    </row>
    <row r="16" spans="1:14" ht="23.65" customHeight="1">
      <c r="A16" s="823" t="s">
        <v>1244</v>
      </c>
      <c r="B16" s="1121" t="s">
        <v>1252</v>
      </c>
      <c r="C16" s="1121"/>
      <c r="D16" s="1121"/>
      <c r="E16" s="1121"/>
      <c r="F16" s="1121"/>
    </row>
    <row r="17" spans="1:14" ht="23.65" customHeight="1">
      <c r="A17" s="823" t="s">
        <v>1244</v>
      </c>
      <c r="B17" s="1121" t="s">
        <v>1253</v>
      </c>
      <c r="C17" s="1121"/>
      <c r="D17" s="1121"/>
      <c r="E17" s="1121"/>
      <c r="F17" s="1121"/>
    </row>
    <row r="18" spans="1:14" ht="12.75" customHeight="1">
      <c r="A18" s="823" t="s">
        <v>1244</v>
      </c>
      <c r="B18" s="1121" t="s">
        <v>1254</v>
      </c>
      <c r="C18" s="1121"/>
      <c r="D18" s="1121"/>
      <c r="E18" s="1121"/>
      <c r="F18" s="1121"/>
    </row>
    <row r="19" spans="1:14" ht="12.75" customHeight="1">
      <c r="A19" s="823" t="s">
        <v>1244</v>
      </c>
      <c r="B19" s="1121" t="s">
        <v>1255</v>
      </c>
      <c r="C19" s="1121"/>
      <c r="D19" s="1121"/>
      <c r="E19" s="1121"/>
      <c r="F19" s="1121"/>
    </row>
    <row r="20" spans="1:14">
      <c r="A20" s="823" t="s">
        <v>1244</v>
      </c>
      <c r="B20" s="1122" t="s">
        <v>1256</v>
      </c>
      <c r="C20" s="1122"/>
      <c r="D20" s="1122"/>
      <c r="E20" s="1122"/>
      <c r="F20" s="1122"/>
    </row>
    <row r="21" spans="1:14">
      <c r="A21" s="823" t="s">
        <v>1244</v>
      </c>
      <c r="B21" s="1122" t="s">
        <v>1257</v>
      </c>
      <c r="C21" s="1122"/>
      <c r="D21" s="1122"/>
      <c r="E21" s="1122"/>
      <c r="F21" s="1122"/>
    </row>
    <row r="22" spans="1:14" ht="34.9" customHeight="1">
      <c r="A22" s="823" t="s">
        <v>1244</v>
      </c>
      <c r="B22" s="1121" t="s">
        <v>1258</v>
      </c>
      <c r="C22" s="1121"/>
      <c r="D22" s="1121"/>
      <c r="E22" s="1121"/>
      <c r="F22" s="1121"/>
    </row>
    <row r="23" spans="1:14">
      <c r="A23" s="823"/>
      <c r="B23" s="834"/>
      <c r="C23" s="836"/>
      <c r="D23" s="836"/>
      <c r="E23" s="836"/>
      <c r="F23" s="836"/>
    </row>
    <row r="24" spans="1:14">
      <c r="A24" s="837"/>
      <c r="B24" s="808"/>
      <c r="C24" s="824"/>
      <c r="D24" s="824"/>
      <c r="E24" s="826"/>
      <c r="F24" s="826"/>
    </row>
    <row r="25" spans="1:14">
      <c r="A25" s="823"/>
      <c r="B25" s="838" t="s">
        <v>1310</v>
      </c>
      <c r="C25" s="826"/>
      <c r="D25" s="824"/>
      <c r="E25" s="826"/>
      <c r="F25" s="826"/>
    </row>
    <row r="26" spans="1:14" ht="34.9" customHeight="1">
      <c r="A26" s="823"/>
      <c r="B26" s="1124" t="s">
        <v>1260</v>
      </c>
      <c r="C26" s="1124"/>
      <c r="D26" s="1124"/>
      <c r="E26" s="1124"/>
      <c r="F26" s="1124"/>
    </row>
    <row r="27" spans="1:14" ht="23.65" customHeight="1">
      <c r="A27" s="823"/>
      <c r="B27" s="1123" t="s">
        <v>1311</v>
      </c>
      <c r="C27" s="1123"/>
      <c r="D27" s="1123"/>
      <c r="E27" s="1123"/>
      <c r="F27" s="1123"/>
    </row>
    <row r="28" spans="1:14" ht="23.65" customHeight="1">
      <c r="A28" s="823"/>
      <c r="B28" s="1123" t="s">
        <v>1261</v>
      </c>
      <c r="C28" s="1123"/>
      <c r="D28" s="1123"/>
      <c r="E28" s="1123"/>
      <c r="F28" s="1123"/>
      <c r="G28" s="838"/>
      <c r="H28" s="838"/>
      <c r="I28" s="838"/>
      <c r="J28" s="838"/>
      <c r="K28" s="838"/>
      <c r="L28" s="838"/>
      <c r="M28" s="838"/>
      <c r="N28" s="838"/>
    </row>
    <row r="29" spans="1:14" ht="23.65" customHeight="1">
      <c r="A29" s="823"/>
      <c r="B29" s="1126" t="s">
        <v>1262</v>
      </c>
      <c r="C29" s="1126"/>
      <c r="D29" s="1126"/>
      <c r="E29" s="1126"/>
      <c r="F29" s="1126"/>
    </row>
    <row r="30" spans="1:14" ht="34.9" customHeight="1">
      <c r="A30" s="823"/>
      <c r="B30" s="1126" t="s">
        <v>1263</v>
      </c>
      <c r="C30" s="1126"/>
      <c r="D30" s="1126"/>
      <c r="E30" s="1126"/>
      <c r="F30" s="1126"/>
    </row>
    <row r="31" spans="1:14" ht="79.7" customHeight="1">
      <c r="A31" s="823"/>
      <c r="B31" s="1126" t="s">
        <v>1312</v>
      </c>
      <c r="C31" s="1126"/>
      <c r="D31" s="1126"/>
      <c r="E31" s="1126"/>
      <c r="F31" s="1126"/>
    </row>
    <row r="32" spans="1:14" ht="45.95" customHeight="1">
      <c r="A32" s="823"/>
      <c r="B32" s="1126" t="s">
        <v>1264</v>
      </c>
      <c r="C32" s="1126"/>
      <c r="D32" s="1126"/>
      <c r="E32" s="1126"/>
      <c r="F32" s="1126"/>
    </row>
    <row r="33" spans="1:14" ht="34.9" customHeight="1">
      <c r="A33" s="823"/>
      <c r="B33" s="1126" t="s">
        <v>1265</v>
      </c>
      <c r="C33" s="1126"/>
      <c r="D33" s="1126"/>
      <c r="E33" s="1126"/>
      <c r="F33" s="1126"/>
    </row>
    <row r="34" spans="1:14" ht="34.9" customHeight="1">
      <c r="A34" s="823"/>
      <c r="B34" s="1126" t="s">
        <v>1266</v>
      </c>
      <c r="C34" s="1126"/>
      <c r="D34" s="1126"/>
      <c r="E34" s="1126"/>
      <c r="F34" s="1126"/>
    </row>
    <row r="35" spans="1:14" ht="85.9" customHeight="1">
      <c r="A35" s="823"/>
      <c r="B35" s="1127" t="s">
        <v>1313</v>
      </c>
      <c r="C35" s="1127"/>
      <c r="D35" s="1127"/>
      <c r="E35" s="1127"/>
      <c r="F35" s="1127"/>
    </row>
    <row r="36" spans="1:14" ht="68.45" customHeight="1">
      <c r="A36" s="823"/>
      <c r="B36" s="1128" t="s">
        <v>1314</v>
      </c>
      <c r="C36" s="1128"/>
      <c r="D36" s="1128"/>
      <c r="E36" s="1128"/>
      <c r="F36" s="1128"/>
    </row>
    <row r="37" spans="1:14" ht="12.75" customHeight="1">
      <c r="A37" s="823"/>
      <c r="B37" s="1127" t="s">
        <v>1315</v>
      </c>
      <c r="C37" s="1127"/>
      <c r="D37" s="1127"/>
      <c r="E37" s="1127"/>
      <c r="F37" s="1127"/>
    </row>
    <row r="38" spans="1:14">
      <c r="A38" s="823"/>
      <c r="B38" s="839"/>
      <c r="C38" s="840"/>
      <c r="D38" s="840"/>
      <c r="E38" s="836"/>
      <c r="F38" s="826"/>
    </row>
    <row r="39" spans="1:14" ht="22.35" customHeight="1">
      <c r="A39" s="823"/>
      <c r="B39" s="1126" t="s">
        <v>1267</v>
      </c>
      <c r="C39" s="1126"/>
      <c r="D39" s="1126"/>
      <c r="E39" s="1126"/>
      <c r="F39" s="1126"/>
    </row>
    <row r="40" spans="1:14" ht="23.65" customHeight="1">
      <c r="A40" s="841"/>
      <c r="B40" s="1125" t="s">
        <v>1268</v>
      </c>
      <c r="C40" s="1125"/>
      <c r="D40" s="1125"/>
      <c r="E40" s="1125"/>
      <c r="F40" s="1125"/>
      <c r="G40" s="842"/>
      <c r="H40" s="842"/>
      <c r="I40" s="842"/>
      <c r="J40" s="842"/>
      <c r="K40" s="842"/>
      <c r="L40" s="842"/>
      <c r="M40" s="842"/>
      <c r="N40" s="842"/>
    </row>
    <row r="41" spans="1:14" ht="23.65" customHeight="1">
      <c r="A41" s="841"/>
      <c r="B41" s="1125" t="s">
        <v>1269</v>
      </c>
      <c r="C41" s="1125"/>
      <c r="D41" s="1125"/>
      <c r="E41" s="1125"/>
      <c r="F41" s="1125"/>
      <c r="G41" s="842"/>
      <c r="H41" s="842"/>
      <c r="I41" s="842"/>
      <c r="J41" s="842"/>
      <c r="K41" s="842"/>
      <c r="L41" s="842"/>
      <c r="M41" s="842"/>
      <c r="N41" s="842"/>
    </row>
    <row r="42" spans="1:14" ht="45.95" customHeight="1">
      <c r="A42" s="841"/>
      <c r="B42" s="1125" t="s">
        <v>1270</v>
      </c>
      <c r="C42" s="1125"/>
      <c r="D42" s="1125"/>
      <c r="E42" s="1125"/>
      <c r="F42" s="1125"/>
      <c r="G42" s="842"/>
      <c r="H42" s="842"/>
      <c r="I42" s="842"/>
      <c r="J42" s="842"/>
      <c r="K42" s="842"/>
      <c r="L42" s="842"/>
      <c r="M42" s="842"/>
      <c r="N42" s="842"/>
    </row>
    <row r="43" spans="1:14" ht="34.9" customHeight="1">
      <c r="A43" s="841"/>
      <c r="B43" s="1130" t="s">
        <v>1271</v>
      </c>
      <c r="C43" s="1130"/>
      <c r="D43" s="1130"/>
      <c r="E43" s="1130"/>
      <c r="F43" s="1130"/>
      <c r="G43" s="842"/>
      <c r="H43" s="842"/>
      <c r="I43" s="842"/>
      <c r="J43" s="842"/>
      <c r="K43" s="842"/>
      <c r="L43" s="842"/>
      <c r="M43" s="842"/>
      <c r="N43" s="842"/>
    </row>
    <row r="44" spans="1:14" ht="23.65" customHeight="1">
      <c r="A44" s="823"/>
      <c r="B44" s="1126" t="s">
        <v>1272</v>
      </c>
      <c r="C44" s="1126"/>
      <c r="D44" s="1126"/>
      <c r="E44" s="1126"/>
      <c r="F44" s="1126"/>
    </row>
    <row r="45" spans="1:14">
      <c r="A45" s="823"/>
      <c r="B45" s="838"/>
      <c r="C45" s="826"/>
      <c r="D45" s="824"/>
      <c r="E45" s="826"/>
      <c r="F45" s="826"/>
    </row>
    <row r="46" spans="1:14">
      <c r="A46" s="823"/>
      <c r="B46" s="838"/>
      <c r="C46" s="826"/>
      <c r="D46" s="824"/>
      <c r="E46" s="826"/>
      <c r="F46" s="826"/>
    </row>
    <row r="47" spans="1:14">
      <c r="A47" s="843" t="s">
        <v>1074</v>
      </c>
      <c r="B47" s="844" t="s">
        <v>1219</v>
      </c>
      <c r="C47" s="845"/>
      <c r="D47" s="846"/>
      <c r="E47" s="845"/>
      <c r="F47" s="845"/>
    </row>
    <row r="48" spans="1:14">
      <c r="A48" s="843"/>
      <c r="B48" s="844"/>
      <c r="C48" s="845"/>
      <c r="D48" s="846"/>
      <c r="E48" s="845"/>
      <c r="F48" s="845"/>
    </row>
    <row r="49" spans="1:6" ht="76.5">
      <c r="A49" s="837" t="s">
        <v>9</v>
      </c>
      <c r="B49" s="842" t="s">
        <v>515</v>
      </c>
      <c r="C49" s="826">
        <v>14</v>
      </c>
      <c r="D49" s="824" t="s">
        <v>1316</v>
      </c>
      <c r="E49" s="1009"/>
      <c r="F49" s="826">
        <f>C49*E49</f>
        <v>0</v>
      </c>
    </row>
    <row r="50" spans="1:6">
      <c r="A50" s="837" t="s">
        <v>1317</v>
      </c>
      <c r="B50" s="842" t="s">
        <v>1318</v>
      </c>
      <c r="C50" s="826"/>
      <c r="D50" s="824"/>
      <c r="E50" s="826"/>
      <c r="F50" s="826"/>
    </row>
    <row r="51" spans="1:6" ht="25.5">
      <c r="A51" s="837" t="s">
        <v>1317</v>
      </c>
      <c r="B51" s="842" t="s">
        <v>1319</v>
      </c>
      <c r="C51" s="824"/>
      <c r="D51" s="824"/>
      <c r="E51" s="826"/>
      <c r="F51" s="826"/>
    </row>
    <row r="52" spans="1:6" ht="25.5">
      <c r="A52" s="837" t="s">
        <v>1317</v>
      </c>
      <c r="B52" s="842" t="s">
        <v>1320</v>
      </c>
      <c r="C52" s="824"/>
      <c r="D52" s="824"/>
      <c r="E52" s="826"/>
      <c r="F52" s="826"/>
    </row>
    <row r="53" spans="1:6">
      <c r="A53" s="837"/>
      <c r="B53" s="842"/>
      <c r="C53" s="826"/>
      <c r="D53" s="824"/>
      <c r="E53" s="826"/>
      <c r="F53" s="826"/>
    </row>
    <row r="54" spans="1:6" ht="23.65" customHeight="1">
      <c r="A54" s="837"/>
      <c r="B54" s="1129" t="s">
        <v>1321</v>
      </c>
      <c r="C54" s="1129"/>
      <c r="D54" s="1129"/>
      <c r="E54" s="1129"/>
      <c r="F54" s="1129"/>
    </row>
    <row r="55" spans="1:6" ht="23.65" customHeight="1">
      <c r="A55" s="837"/>
      <c r="B55" s="1129" t="s">
        <v>1322</v>
      </c>
      <c r="C55" s="1129"/>
      <c r="D55" s="1129"/>
      <c r="E55" s="1129"/>
      <c r="F55" s="1129"/>
    </row>
    <row r="56" spans="1:6" ht="24.95" customHeight="1">
      <c r="A56" s="837"/>
      <c r="B56" s="1131" t="s">
        <v>1282</v>
      </c>
      <c r="C56" s="1131"/>
      <c r="D56" s="1131"/>
      <c r="E56" s="1131"/>
      <c r="F56" s="1131"/>
    </row>
    <row r="57" spans="1:6" ht="63.75">
      <c r="A57" s="837"/>
      <c r="B57" s="807" t="s">
        <v>1283</v>
      </c>
      <c r="C57" s="807"/>
      <c r="D57" s="807"/>
      <c r="E57" s="807"/>
      <c r="F57" s="807"/>
    </row>
    <row r="58" spans="1:6" ht="63.75">
      <c r="A58" s="837" t="s">
        <v>9</v>
      </c>
      <c r="B58" s="842" t="s">
        <v>1284</v>
      </c>
      <c r="C58" s="826">
        <v>5</v>
      </c>
      <c r="D58" s="824" t="s">
        <v>1316</v>
      </c>
      <c r="E58" s="1009"/>
      <c r="F58" s="826">
        <f>C58*E58</f>
        <v>0</v>
      </c>
    </row>
    <row r="59" spans="1:6">
      <c r="A59" s="837" t="s">
        <v>1317</v>
      </c>
      <c r="B59" s="842" t="s">
        <v>1318</v>
      </c>
      <c r="C59" s="826"/>
      <c r="D59" s="824"/>
      <c r="E59" s="826"/>
      <c r="F59" s="826"/>
    </row>
    <row r="60" spans="1:6" ht="25.5">
      <c r="A60" s="837" t="s">
        <v>1317</v>
      </c>
      <c r="B60" s="842" t="s">
        <v>1323</v>
      </c>
      <c r="C60" s="824"/>
      <c r="D60" s="824"/>
      <c r="E60" s="826"/>
      <c r="F60" s="826"/>
    </row>
    <row r="61" spans="1:6" ht="25.5">
      <c r="A61" s="837" t="s">
        <v>1317</v>
      </c>
      <c r="B61" s="842" t="s">
        <v>1320</v>
      </c>
      <c r="C61" s="824"/>
      <c r="D61" s="824"/>
      <c r="E61" s="826"/>
      <c r="F61" s="826"/>
    </row>
    <row r="62" spans="1:6">
      <c r="A62" s="837"/>
      <c r="B62" s="842"/>
      <c r="C62" s="826"/>
      <c r="D62" s="824"/>
      <c r="E62" s="826"/>
      <c r="F62" s="826"/>
    </row>
    <row r="63" spans="1:6" ht="23.65" customHeight="1">
      <c r="A63" s="837"/>
      <c r="B63" s="1129" t="s">
        <v>1324</v>
      </c>
      <c r="C63" s="1129"/>
      <c r="D63" s="1129"/>
      <c r="E63" s="1129"/>
      <c r="F63" s="1129"/>
    </row>
    <row r="64" spans="1:6" ht="23.65" customHeight="1">
      <c r="A64" s="837"/>
      <c r="B64" s="1129" t="s">
        <v>1325</v>
      </c>
      <c r="C64" s="1129"/>
      <c r="D64" s="1129"/>
      <c r="E64" s="1129"/>
      <c r="F64" s="1129"/>
    </row>
    <row r="65" spans="1:6" ht="12.75" customHeight="1">
      <c r="A65" s="837"/>
      <c r="B65" s="1129" t="s">
        <v>1326</v>
      </c>
      <c r="C65" s="1129"/>
      <c r="D65" s="1129"/>
      <c r="E65" s="1129"/>
      <c r="F65" s="1129"/>
    </row>
    <row r="66" spans="1:6">
      <c r="A66" s="837"/>
      <c r="B66" s="807"/>
      <c r="C66" s="807"/>
      <c r="D66" s="807"/>
      <c r="E66" s="807"/>
      <c r="F66" s="807"/>
    </row>
    <row r="67" spans="1:6" ht="63.75">
      <c r="A67" s="837" t="s">
        <v>11</v>
      </c>
      <c r="B67" s="842" t="s">
        <v>1327</v>
      </c>
      <c r="C67" s="826">
        <v>1</v>
      </c>
      <c r="D67" s="824" t="s">
        <v>1316</v>
      </c>
      <c r="E67" s="1009"/>
      <c r="F67" s="826">
        <f>C67*E67</f>
        <v>0</v>
      </c>
    </row>
    <row r="68" spans="1:6">
      <c r="A68" s="837" t="s">
        <v>1317</v>
      </c>
      <c r="B68" s="842" t="s">
        <v>1328</v>
      </c>
      <c r="C68" s="826"/>
      <c r="D68" s="824"/>
      <c r="E68" s="826"/>
      <c r="F68" s="826"/>
    </row>
    <row r="69" spans="1:6">
      <c r="A69" s="837" t="s">
        <v>1317</v>
      </c>
      <c r="B69" s="842" t="s">
        <v>1329</v>
      </c>
      <c r="C69" s="824"/>
      <c r="D69" s="824"/>
      <c r="E69" s="826"/>
      <c r="F69" s="826"/>
    </row>
    <row r="70" spans="1:6" ht="25.5">
      <c r="A70" s="837" t="s">
        <v>1317</v>
      </c>
      <c r="B70" s="842" t="s">
        <v>1330</v>
      </c>
      <c r="C70" s="824"/>
      <c r="D70" s="824"/>
      <c r="E70" s="826"/>
      <c r="F70" s="826"/>
    </row>
    <row r="71" spans="1:6">
      <c r="A71" s="837"/>
      <c r="B71" s="842" t="s">
        <v>1331</v>
      </c>
      <c r="C71" s="824">
        <v>25</v>
      </c>
      <c r="D71" s="824" t="s">
        <v>440</v>
      </c>
      <c r="E71" s="826"/>
      <c r="F71" s="826"/>
    </row>
    <row r="72" spans="1:6">
      <c r="A72" s="837"/>
      <c r="B72" s="842"/>
      <c r="C72" s="826"/>
      <c r="D72" s="824"/>
      <c r="E72" s="826"/>
      <c r="F72" s="826"/>
    </row>
    <row r="73" spans="1:6" ht="23.65" customHeight="1">
      <c r="A73" s="837"/>
      <c r="B73" s="1129" t="s">
        <v>1332</v>
      </c>
      <c r="C73" s="1129"/>
      <c r="D73" s="1129"/>
      <c r="E73" s="1129"/>
      <c r="F73" s="1129"/>
    </row>
    <row r="74" spans="1:6" ht="23.65" customHeight="1">
      <c r="A74" s="837"/>
      <c r="B74" s="1129" t="s">
        <v>1333</v>
      </c>
      <c r="C74" s="1129"/>
      <c r="D74" s="1129"/>
      <c r="E74" s="1129"/>
      <c r="F74" s="1129"/>
    </row>
    <row r="75" spans="1:6" ht="12.75" customHeight="1">
      <c r="A75" s="837"/>
      <c r="B75" s="1129" t="s">
        <v>1326</v>
      </c>
      <c r="C75" s="1129"/>
      <c r="D75" s="1129"/>
      <c r="E75" s="1129"/>
      <c r="F75" s="1129"/>
    </row>
    <row r="76" spans="1:6">
      <c r="A76" s="837"/>
      <c r="B76" s="807"/>
      <c r="C76" s="807"/>
      <c r="D76" s="807"/>
      <c r="E76" s="807"/>
      <c r="F76" s="807"/>
    </row>
    <row r="77" spans="1:6" ht="12.75" customHeight="1">
      <c r="A77" s="847" t="s">
        <v>1074</v>
      </c>
      <c r="B77" s="1134" t="s">
        <v>1334</v>
      </c>
      <c r="C77" s="1134"/>
      <c r="D77" s="1134"/>
      <c r="E77" s="826"/>
      <c r="F77" s="849">
        <f>SUM(F47:F76 )</f>
        <v>0</v>
      </c>
    </row>
    <row r="78" spans="1:6">
      <c r="A78" s="847"/>
      <c r="B78" s="848"/>
      <c r="C78" s="848"/>
      <c r="D78" s="848"/>
      <c r="E78" s="826"/>
      <c r="F78" s="849"/>
    </row>
    <row r="79" spans="1:6">
      <c r="A79" s="843" t="s">
        <v>1110</v>
      </c>
      <c r="B79" s="844" t="s">
        <v>1335</v>
      </c>
      <c r="C79" s="845"/>
      <c r="D79" s="846"/>
      <c r="E79" s="845"/>
      <c r="F79" s="845"/>
    </row>
    <row r="80" spans="1:6">
      <c r="A80" s="843"/>
      <c r="B80" s="844"/>
      <c r="C80" s="845"/>
      <c r="D80" s="846"/>
      <c r="E80" s="845"/>
      <c r="F80" s="845"/>
    </row>
    <row r="81" spans="1:6" ht="63.75">
      <c r="A81" s="837" t="s">
        <v>15</v>
      </c>
      <c r="B81" s="842" t="s">
        <v>1336</v>
      </c>
      <c r="C81" s="826">
        <v>1</v>
      </c>
      <c r="D81" s="824" t="s">
        <v>318</v>
      </c>
      <c r="E81" s="1009"/>
      <c r="F81" s="826">
        <f>C81*E81</f>
        <v>0</v>
      </c>
    </row>
    <row r="82" spans="1:6" ht="38.25">
      <c r="A82" s="837"/>
      <c r="B82" s="842" t="s">
        <v>1337</v>
      </c>
      <c r="C82" s="826"/>
      <c r="D82" s="824"/>
      <c r="E82" s="1009"/>
      <c r="F82" s="826"/>
    </row>
    <row r="83" spans="1:6">
      <c r="A83" s="837" t="s">
        <v>17</v>
      </c>
      <c r="B83" s="842" t="s">
        <v>1338</v>
      </c>
      <c r="C83" s="826">
        <v>1</v>
      </c>
      <c r="D83" s="824" t="s">
        <v>318</v>
      </c>
      <c r="E83" s="1009"/>
      <c r="F83" s="826">
        <f>C83*E83</f>
        <v>0</v>
      </c>
    </row>
    <row r="84" spans="1:6" ht="25.5">
      <c r="A84" s="837"/>
      <c r="B84" s="842" t="s">
        <v>1339</v>
      </c>
      <c r="C84" s="826"/>
      <c r="D84" s="824"/>
      <c r="E84" s="826"/>
      <c r="F84" s="826"/>
    </row>
    <row r="85" spans="1:6" ht="89.25">
      <c r="A85" s="837" t="s">
        <v>1244</v>
      </c>
      <c r="B85" s="842" t="s">
        <v>1340</v>
      </c>
      <c r="C85" s="826"/>
      <c r="D85" s="824"/>
      <c r="E85" s="826"/>
      <c r="F85" s="826"/>
    </row>
    <row r="86" spans="1:6" ht="51">
      <c r="A86" s="837" t="s">
        <v>1244</v>
      </c>
      <c r="B86" s="842" t="s">
        <v>1341</v>
      </c>
      <c r="C86" s="826">
        <f>C87*0.25</f>
        <v>26.25</v>
      </c>
      <c r="D86" s="824" t="s">
        <v>133</v>
      </c>
      <c r="E86" s="826"/>
      <c r="F86" s="826"/>
    </row>
    <row r="87" spans="1:6" ht="63.75">
      <c r="A87" s="837" t="s">
        <v>1244</v>
      </c>
      <c r="B87" s="842" t="s">
        <v>1342</v>
      </c>
      <c r="C87" s="826">
        <f>C90+C91</f>
        <v>105</v>
      </c>
      <c r="D87" s="824" t="s">
        <v>440</v>
      </c>
      <c r="E87" s="826"/>
      <c r="F87" s="826"/>
    </row>
    <row r="88" spans="1:6" ht="63.75">
      <c r="A88" s="837" t="s">
        <v>1244</v>
      </c>
      <c r="B88" s="842" t="s">
        <v>1343</v>
      </c>
      <c r="C88" s="826">
        <f>(C90+C91)*2</f>
        <v>210</v>
      </c>
      <c r="D88" s="824" t="s">
        <v>99</v>
      </c>
      <c r="E88" s="826"/>
      <c r="F88" s="826"/>
    </row>
    <row r="89" spans="1:6" ht="38.25">
      <c r="A89" s="837" t="s">
        <v>1244</v>
      </c>
      <c r="B89" s="850" t="s">
        <v>1344</v>
      </c>
      <c r="C89" s="826"/>
      <c r="D89" s="824"/>
      <c r="E89" s="826"/>
      <c r="F89" s="826"/>
    </row>
    <row r="90" spans="1:6">
      <c r="A90" s="837" t="s">
        <v>1244</v>
      </c>
      <c r="B90" s="842" t="s">
        <v>1345</v>
      </c>
      <c r="C90" s="826">
        <v>45</v>
      </c>
      <c r="D90" s="824" t="s">
        <v>440</v>
      </c>
      <c r="E90" s="826"/>
      <c r="F90" s="826"/>
    </row>
    <row r="91" spans="1:6">
      <c r="A91" s="837" t="s">
        <v>1244</v>
      </c>
      <c r="B91" s="842" t="s">
        <v>1346</v>
      </c>
      <c r="C91" s="826">
        <v>60</v>
      </c>
      <c r="D91" s="824" t="s">
        <v>440</v>
      </c>
      <c r="E91" s="826"/>
      <c r="F91" s="826"/>
    </row>
    <row r="92" spans="1:6" ht="38.25">
      <c r="A92" s="837" t="s">
        <v>1244</v>
      </c>
      <c r="B92" s="850" t="s">
        <v>1337</v>
      </c>
      <c r="C92" s="826"/>
      <c r="D92" s="824"/>
      <c r="E92" s="826"/>
      <c r="F92" s="826"/>
    </row>
    <row r="93" spans="1:6" ht="38.25">
      <c r="A93" s="837" t="s">
        <v>248</v>
      </c>
      <c r="B93" s="851" t="s">
        <v>1347</v>
      </c>
      <c r="C93" s="826">
        <v>1</v>
      </c>
      <c r="D93" s="824" t="s">
        <v>318</v>
      </c>
      <c r="E93" s="1009"/>
      <c r="F93" s="826">
        <f>C93*E93</f>
        <v>0</v>
      </c>
    </row>
    <row r="94" spans="1:6" ht="51">
      <c r="A94" s="837"/>
      <c r="B94" s="850" t="s">
        <v>1348</v>
      </c>
      <c r="C94" s="826"/>
      <c r="D94" s="824"/>
      <c r="E94" s="826"/>
      <c r="F94" s="826"/>
    </row>
    <row r="95" spans="1:6" ht="38.25">
      <c r="A95" s="837"/>
      <c r="B95" s="842" t="s">
        <v>1337</v>
      </c>
      <c r="C95" s="826"/>
      <c r="D95" s="824"/>
      <c r="E95" s="826"/>
      <c r="F95" s="826"/>
    </row>
    <row r="96" spans="1:6">
      <c r="A96" s="837" t="s">
        <v>1244</v>
      </c>
      <c r="B96" s="842" t="s">
        <v>1345</v>
      </c>
      <c r="C96" s="826">
        <v>45</v>
      </c>
      <c r="D96" s="824" t="s">
        <v>440</v>
      </c>
      <c r="E96" s="826"/>
      <c r="F96" s="826"/>
    </row>
    <row r="97" spans="1:6">
      <c r="A97" s="837" t="s">
        <v>1244</v>
      </c>
      <c r="B97" s="842" t="s">
        <v>1346</v>
      </c>
      <c r="C97" s="826">
        <v>60</v>
      </c>
      <c r="D97" s="824" t="s">
        <v>440</v>
      </c>
      <c r="E97" s="826"/>
      <c r="F97" s="826"/>
    </row>
    <row r="98" spans="1:6" ht="28.5">
      <c r="A98" s="837"/>
      <c r="B98" s="850" t="s">
        <v>1349</v>
      </c>
      <c r="C98" s="826"/>
      <c r="D98" s="824"/>
      <c r="E98" s="826"/>
      <c r="F98" s="826"/>
    </row>
    <row r="99" spans="1:6">
      <c r="A99" s="837"/>
      <c r="B99" s="842"/>
      <c r="C99" s="826"/>
      <c r="D99" s="824"/>
      <c r="E99" s="826"/>
      <c r="F99" s="826"/>
    </row>
    <row r="100" spans="1:6">
      <c r="A100" s="837"/>
      <c r="B100" s="842" t="s">
        <v>1350</v>
      </c>
      <c r="C100" s="826"/>
      <c r="D100" s="824"/>
      <c r="E100" s="826"/>
      <c r="F100" s="826"/>
    </row>
    <row r="101" spans="1:6" ht="25.5">
      <c r="A101" s="837"/>
      <c r="B101" s="842" t="s">
        <v>1351</v>
      </c>
      <c r="C101" s="826"/>
      <c r="D101" s="824"/>
      <c r="E101" s="826"/>
      <c r="F101" s="826"/>
    </row>
    <row r="102" spans="1:6" ht="25.5">
      <c r="A102" s="837"/>
      <c r="B102" s="842" t="s">
        <v>1352</v>
      </c>
      <c r="C102" s="826"/>
      <c r="D102" s="824"/>
      <c r="E102" s="826"/>
      <c r="F102" s="826"/>
    </row>
    <row r="103" spans="1:6">
      <c r="A103" s="837"/>
      <c r="B103" s="842"/>
      <c r="C103" s="826"/>
      <c r="D103" s="824"/>
      <c r="E103" s="826"/>
      <c r="F103" s="826"/>
    </row>
    <row r="104" spans="1:6" ht="25.5">
      <c r="A104" s="837"/>
      <c r="B104" s="842" t="s">
        <v>1353</v>
      </c>
      <c r="C104" s="826"/>
      <c r="D104" s="824"/>
      <c r="E104" s="826"/>
      <c r="F104" s="826"/>
    </row>
    <row r="105" spans="1:6">
      <c r="A105" s="837"/>
      <c r="B105" s="842" t="s">
        <v>1354</v>
      </c>
      <c r="C105" s="826"/>
      <c r="D105" s="824"/>
      <c r="E105" s="826"/>
      <c r="F105" s="826"/>
    </row>
    <row r="106" spans="1:6" ht="25.5">
      <c r="A106" s="837"/>
      <c r="B106" s="842" t="s">
        <v>1355</v>
      </c>
      <c r="C106" s="826"/>
      <c r="D106" s="824"/>
      <c r="E106" s="826"/>
      <c r="F106" s="826"/>
    </row>
    <row r="107" spans="1:6" ht="25.5">
      <c r="A107" s="837"/>
      <c r="B107" s="842" t="s">
        <v>1356</v>
      </c>
      <c r="C107" s="826"/>
      <c r="D107" s="824"/>
      <c r="E107" s="826"/>
      <c r="F107" s="826"/>
    </row>
    <row r="108" spans="1:6" ht="25.5">
      <c r="A108" s="837"/>
      <c r="B108" s="842" t="s">
        <v>1357</v>
      </c>
      <c r="C108" s="826"/>
      <c r="D108" s="824"/>
      <c r="E108" s="826"/>
      <c r="F108" s="826"/>
    </row>
    <row r="109" spans="1:6">
      <c r="A109" s="837"/>
      <c r="B109" s="842" t="s">
        <v>1358</v>
      </c>
      <c r="C109" s="826"/>
      <c r="D109" s="824"/>
      <c r="E109" s="826"/>
      <c r="F109" s="826"/>
    </row>
    <row r="110" spans="1:6" ht="25.5">
      <c r="A110" s="837"/>
      <c r="B110" s="842" t="s">
        <v>1359</v>
      </c>
      <c r="C110" s="826"/>
      <c r="D110" s="824"/>
      <c r="E110" s="826"/>
      <c r="F110" s="826"/>
    </row>
    <row r="111" spans="1:6" ht="25.5">
      <c r="A111" s="837"/>
      <c r="B111" s="842" t="s">
        <v>1360</v>
      </c>
      <c r="C111" s="826"/>
      <c r="D111" s="824"/>
      <c r="E111" s="826"/>
      <c r="F111" s="826"/>
    </row>
    <row r="112" spans="1:6" ht="25.5">
      <c r="A112" s="837"/>
      <c r="B112" s="842" t="s">
        <v>1361</v>
      </c>
      <c r="C112" s="826"/>
      <c r="D112" s="824"/>
      <c r="E112" s="826"/>
      <c r="F112" s="826"/>
    </row>
    <row r="113" spans="1:14">
      <c r="A113" s="837"/>
      <c r="B113" s="842"/>
      <c r="C113" s="826"/>
      <c r="D113" s="824"/>
      <c r="E113" s="826"/>
      <c r="F113" s="826"/>
    </row>
    <row r="114" spans="1:14" ht="38.25">
      <c r="A114" s="837"/>
      <c r="B114" s="842" t="s">
        <v>1362</v>
      </c>
      <c r="C114" s="826"/>
      <c r="D114" s="824"/>
      <c r="E114" s="826"/>
      <c r="F114" s="826"/>
    </row>
    <row r="115" spans="1:14">
      <c r="A115" s="837"/>
      <c r="B115" s="852"/>
      <c r="C115" s="826"/>
      <c r="D115" s="824"/>
      <c r="E115" s="826"/>
      <c r="F115" s="826"/>
    </row>
    <row r="116" spans="1:14" ht="12.75" customHeight="1">
      <c r="A116" s="847" t="s">
        <v>1110</v>
      </c>
      <c r="B116" s="1134" t="s">
        <v>1363</v>
      </c>
      <c r="C116" s="1134"/>
      <c r="D116" s="1134"/>
      <c r="E116" s="826"/>
      <c r="F116" s="849">
        <f>SUM(F79:F115 )</f>
        <v>0</v>
      </c>
    </row>
    <row r="117" spans="1:14">
      <c r="A117" s="832"/>
      <c r="C117" s="824"/>
      <c r="D117" s="824"/>
      <c r="E117" s="826"/>
      <c r="F117" s="826"/>
    </row>
    <row r="118" spans="1:14">
      <c r="A118" s="843" t="s">
        <v>1077</v>
      </c>
      <c r="B118" s="853" t="s">
        <v>1364</v>
      </c>
      <c r="C118" s="826"/>
      <c r="D118" s="824"/>
      <c r="E118" s="826"/>
      <c r="F118" s="826"/>
    </row>
    <row r="119" spans="1:14">
      <c r="A119" s="843"/>
      <c r="B119" s="844"/>
      <c r="C119" s="826"/>
      <c r="D119" s="824"/>
      <c r="E119" s="826"/>
      <c r="F119" s="826"/>
    </row>
    <row r="120" spans="1:14" ht="34.9" customHeight="1">
      <c r="A120" s="843"/>
      <c r="B120" s="1135" t="s">
        <v>1274</v>
      </c>
      <c r="C120" s="1135"/>
      <c r="D120" s="1135"/>
      <c r="E120" s="1135"/>
      <c r="F120" s="1135"/>
    </row>
    <row r="121" spans="1:14" ht="34.9" customHeight="1">
      <c r="A121" s="843"/>
      <c r="B121" s="1135" t="s">
        <v>1275</v>
      </c>
      <c r="C121" s="1135"/>
      <c r="D121" s="1135"/>
      <c r="E121" s="1135"/>
      <c r="F121" s="1135"/>
    </row>
    <row r="122" spans="1:14" ht="23.65" customHeight="1">
      <c r="A122" s="843"/>
      <c r="B122" s="1132" t="s">
        <v>1276</v>
      </c>
      <c r="C122" s="1132"/>
      <c r="D122" s="1132"/>
      <c r="E122" s="1132"/>
      <c r="F122" s="1132"/>
    </row>
    <row r="123" spans="1:14" ht="23.65" customHeight="1">
      <c r="A123" s="843"/>
      <c r="B123" s="1132" t="s">
        <v>1277</v>
      </c>
      <c r="C123" s="1132"/>
      <c r="D123" s="1132"/>
      <c r="E123" s="1132"/>
      <c r="F123" s="1132"/>
    </row>
    <row r="124" spans="1:14">
      <c r="A124" s="843"/>
      <c r="B124" s="854"/>
      <c r="C124" s="855"/>
      <c r="D124" s="855"/>
      <c r="E124" s="836"/>
      <c r="F124" s="836"/>
    </row>
    <row r="125" spans="1:14" ht="64.150000000000006" customHeight="1">
      <c r="A125" s="843"/>
      <c r="B125" s="1118" t="s">
        <v>1278</v>
      </c>
      <c r="C125" s="1118"/>
      <c r="D125" s="1118"/>
      <c r="E125" s="1118"/>
      <c r="F125" s="1118"/>
    </row>
    <row r="126" spans="1:14" ht="34.9" customHeight="1">
      <c r="A126" s="837"/>
      <c r="B126" s="1133" t="s">
        <v>1365</v>
      </c>
      <c r="C126" s="1133"/>
      <c r="D126" s="1133"/>
      <c r="E126" s="1133"/>
      <c r="F126" s="1133"/>
    </row>
    <row r="127" spans="1:14" ht="89.25">
      <c r="A127" s="840"/>
      <c r="B127" s="808" t="s">
        <v>1366</v>
      </c>
      <c r="C127" s="826"/>
      <c r="D127" s="824"/>
      <c r="E127" s="856"/>
      <c r="F127" s="856"/>
      <c r="G127" s="844"/>
      <c r="H127" s="844"/>
      <c r="I127" s="844"/>
      <c r="J127" s="844"/>
      <c r="K127" s="844"/>
      <c r="L127" s="844"/>
      <c r="M127" s="844"/>
      <c r="N127" s="844"/>
    </row>
    <row r="128" spans="1:14">
      <c r="A128" s="840"/>
      <c r="B128" s="808"/>
      <c r="C128" s="826"/>
      <c r="D128" s="824"/>
      <c r="E128" s="856"/>
      <c r="F128" s="856"/>
      <c r="G128" s="844"/>
      <c r="H128" s="844"/>
      <c r="I128" s="844"/>
      <c r="J128" s="844"/>
      <c r="K128" s="844"/>
      <c r="L128" s="844"/>
      <c r="M128" s="844"/>
      <c r="N128" s="844"/>
    </row>
    <row r="129" spans="1:14" ht="120">
      <c r="A129" s="840" t="s">
        <v>25</v>
      </c>
      <c r="B129" s="800" t="s">
        <v>1367</v>
      </c>
      <c r="C129" s="826">
        <f>SUM(138,C132,C134)</f>
        <v>177.6</v>
      </c>
      <c r="D129" s="824" t="s">
        <v>133</v>
      </c>
      <c r="E129" s="1009"/>
      <c r="F129" s="826">
        <f>C129*E129</f>
        <v>0</v>
      </c>
      <c r="G129" s="844"/>
      <c r="H129" s="844"/>
      <c r="I129" s="844"/>
      <c r="J129" s="844"/>
      <c r="K129" s="844"/>
      <c r="L129" s="844"/>
      <c r="M129" s="844"/>
      <c r="N129" s="844"/>
    </row>
    <row r="130" spans="1:14">
      <c r="A130" s="840"/>
      <c r="B130" s="857" t="s">
        <v>1368</v>
      </c>
      <c r="C130" s="826">
        <f>C131*0.5</f>
        <v>113.25</v>
      </c>
      <c r="D130" s="824" t="s">
        <v>133</v>
      </c>
      <c r="E130" s="1010"/>
      <c r="F130" s="856"/>
      <c r="G130" s="844"/>
      <c r="H130" s="844"/>
      <c r="I130" s="844"/>
      <c r="J130" s="844"/>
      <c r="K130" s="844"/>
      <c r="L130" s="844"/>
      <c r="M130" s="844"/>
      <c r="N130" s="844"/>
    </row>
    <row r="131" spans="1:14">
      <c r="A131" s="840"/>
      <c r="B131" s="808"/>
      <c r="C131" s="826">
        <v>226.5</v>
      </c>
      <c r="D131" s="824" t="s">
        <v>99</v>
      </c>
      <c r="E131" s="1010"/>
      <c r="F131" s="856"/>
      <c r="G131" s="844"/>
      <c r="H131" s="844"/>
      <c r="I131" s="844"/>
      <c r="J131" s="844"/>
      <c r="K131" s="844"/>
      <c r="L131" s="844"/>
      <c r="M131" s="844"/>
      <c r="N131" s="844"/>
    </row>
    <row r="132" spans="1:14">
      <c r="A132" s="840"/>
      <c r="B132" s="857" t="s">
        <v>1369</v>
      </c>
      <c r="C132" s="826">
        <f>C133*0.4</f>
        <v>24.6</v>
      </c>
      <c r="D132" s="824" t="s">
        <v>133</v>
      </c>
      <c r="E132" s="1009"/>
      <c r="F132" s="826"/>
      <c r="G132" s="844"/>
      <c r="H132" s="844"/>
      <c r="I132" s="844"/>
      <c r="J132" s="844"/>
      <c r="K132" s="844"/>
      <c r="L132" s="844"/>
      <c r="M132" s="844"/>
      <c r="N132" s="844"/>
    </row>
    <row r="133" spans="1:14">
      <c r="A133" s="840"/>
      <c r="B133" s="808"/>
      <c r="C133" s="826">
        <v>61.5</v>
      </c>
      <c r="D133" s="824" t="s">
        <v>99</v>
      </c>
      <c r="E133" s="1009"/>
      <c r="F133" s="826"/>
      <c r="G133" s="844"/>
      <c r="H133" s="844"/>
      <c r="I133" s="844"/>
      <c r="J133" s="844"/>
      <c r="K133" s="844"/>
      <c r="L133" s="844"/>
      <c r="M133" s="844"/>
      <c r="N133" s="844"/>
    </row>
    <row r="134" spans="1:14">
      <c r="A134" s="840"/>
      <c r="B134" s="857" t="s">
        <v>1370</v>
      </c>
      <c r="C134" s="826">
        <f>C135*0.5</f>
        <v>15</v>
      </c>
      <c r="D134" s="824" t="s">
        <v>133</v>
      </c>
      <c r="E134" s="1009"/>
      <c r="F134" s="826"/>
      <c r="G134" s="844"/>
      <c r="H134" s="844"/>
      <c r="I134" s="844"/>
      <c r="J134" s="844"/>
      <c r="K134" s="844"/>
      <c r="L134" s="844"/>
      <c r="M134" s="844"/>
      <c r="N134" s="844"/>
    </row>
    <row r="135" spans="1:14">
      <c r="A135" s="840"/>
      <c r="B135" s="808"/>
      <c r="C135" s="826">
        <v>30</v>
      </c>
      <c r="D135" s="824" t="s">
        <v>99</v>
      </c>
      <c r="E135" s="1009"/>
      <c r="F135" s="826"/>
      <c r="G135" s="844"/>
      <c r="H135" s="844"/>
      <c r="I135" s="844"/>
      <c r="J135" s="844"/>
      <c r="K135" s="844"/>
      <c r="L135" s="844"/>
      <c r="M135" s="844"/>
      <c r="N135" s="844"/>
    </row>
    <row r="136" spans="1:14" ht="38.25">
      <c r="A136" s="840" t="s">
        <v>27</v>
      </c>
      <c r="B136" s="858" t="s">
        <v>1371</v>
      </c>
      <c r="C136" s="826">
        <v>15</v>
      </c>
      <c r="D136" s="824" t="s">
        <v>133</v>
      </c>
      <c r="E136" s="1009"/>
      <c r="F136" s="826">
        <f>C136*E136</f>
        <v>0</v>
      </c>
      <c r="G136" s="844"/>
      <c r="H136" s="844"/>
      <c r="I136" s="844"/>
      <c r="J136" s="844"/>
      <c r="K136" s="844"/>
      <c r="L136" s="844"/>
      <c r="M136" s="844"/>
      <c r="N136" s="844"/>
    </row>
    <row r="137" spans="1:14" ht="25.5">
      <c r="A137" s="840"/>
      <c r="B137" s="858" t="s">
        <v>1372</v>
      </c>
      <c r="C137" s="826">
        <v>25.5</v>
      </c>
      <c r="D137" s="824" t="s">
        <v>99</v>
      </c>
      <c r="E137" s="1009"/>
      <c r="F137" s="826">
        <f>C137*E137</f>
        <v>0</v>
      </c>
      <c r="G137" s="844"/>
      <c r="H137" s="844"/>
      <c r="I137" s="844"/>
      <c r="J137" s="844"/>
      <c r="K137" s="844"/>
      <c r="L137" s="844"/>
      <c r="M137" s="844"/>
      <c r="N137" s="844"/>
    </row>
    <row r="138" spans="1:14" ht="38.25">
      <c r="A138" s="840"/>
      <c r="B138" s="808" t="s">
        <v>1373</v>
      </c>
      <c r="C138" s="826">
        <v>25.5</v>
      </c>
      <c r="D138" s="824" t="s">
        <v>99</v>
      </c>
      <c r="E138" s="1009"/>
      <c r="F138" s="826">
        <f>C138*E138</f>
        <v>0</v>
      </c>
      <c r="G138" s="844"/>
      <c r="H138" s="844"/>
      <c r="I138" s="844"/>
      <c r="J138" s="844"/>
      <c r="K138" s="844"/>
      <c r="L138" s="844"/>
      <c r="M138" s="844"/>
      <c r="N138" s="844"/>
    </row>
    <row r="139" spans="1:14">
      <c r="A139" s="840"/>
      <c r="B139" s="808"/>
      <c r="C139" s="826"/>
      <c r="D139" s="824"/>
      <c r="E139" s="1009"/>
      <c r="F139" s="826"/>
      <c r="G139" s="844"/>
      <c r="H139" s="844"/>
      <c r="I139" s="844"/>
      <c r="J139" s="844"/>
      <c r="K139" s="844"/>
      <c r="L139" s="844"/>
      <c r="M139" s="844"/>
      <c r="N139" s="844"/>
    </row>
    <row r="140" spans="1:14" ht="120">
      <c r="A140" s="840" t="s">
        <v>519</v>
      </c>
      <c r="B140" s="800" t="s">
        <v>1374</v>
      </c>
      <c r="C140" s="826">
        <f>C141*0.8</f>
        <v>16</v>
      </c>
      <c r="D140" s="824" t="s">
        <v>133</v>
      </c>
      <c r="E140" s="1009"/>
      <c r="F140" s="826">
        <f>C140*E140</f>
        <v>0</v>
      </c>
      <c r="G140" s="844"/>
      <c r="H140" s="844"/>
      <c r="I140" s="844"/>
      <c r="J140" s="844"/>
      <c r="K140" s="844"/>
      <c r="L140" s="844"/>
      <c r="M140" s="844"/>
      <c r="N140" s="844"/>
    </row>
    <row r="141" spans="1:14">
      <c r="A141" s="840"/>
      <c r="B141" s="800"/>
      <c r="C141" s="826">
        <v>20</v>
      </c>
      <c r="D141" s="824" t="s">
        <v>99</v>
      </c>
      <c r="E141" s="1009"/>
      <c r="F141" s="826"/>
      <c r="G141" s="844"/>
      <c r="H141" s="844"/>
      <c r="I141" s="844"/>
      <c r="J141" s="844"/>
      <c r="K141" s="844"/>
      <c r="L141" s="844"/>
      <c r="M141" s="844"/>
      <c r="N141" s="844"/>
    </row>
    <row r="142" spans="1:14" ht="120">
      <c r="A142" s="840" t="s">
        <v>89</v>
      </c>
      <c r="B142" s="787" t="s">
        <v>1375</v>
      </c>
      <c r="C142" s="826">
        <f>C143*0.8</f>
        <v>16</v>
      </c>
      <c r="D142" s="824" t="s">
        <v>133</v>
      </c>
      <c r="E142" s="1009"/>
      <c r="F142" s="826">
        <f>C142*E142</f>
        <v>0</v>
      </c>
      <c r="G142" s="844"/>
      <c r="H142" s="844"/>
      <c r="I142" s="844"/>
      <c r="J142" s="844"/>
      <c r="K142" s="844"/>
      <c r="L142" s="844"/>
      <c r="M142" s="844"/>
      <c r="N142" s="844"/>
    </row>
    <row r="143" spans="1:14">
      <c r="A143" s="840"/>
      <c r="B143" s="808"/>
      <c r="C143" s="826">
        <v>20</v>
      </c>
      <c r="D143" s="824" t="s">
        <v>99</v>
      </c>
      <c r="E143" s="856"/>
      <c r="F143" s="856"/>
      <c r="G143" s="844"/>
      <c r="H143" s="844"/>
      <c r="I143" s="844"/>
      <c r="J143" s="844"/>
      <c r="K143" s="844"/>
      <c r="L143" s="844"/>
      <c r="M143" s="844"/>
      <c r="N143" s="844"/>
    </row>
    <row r="144" spans="1:14" ht="12.75" customHeight="1">
      <c r="A144" s="847" t="s">
        <v>1077</v>
      </c>
      <c r="B144" s="1134" t="s">
        <v>1376</v>
      </c>
      <c r="C144" s="1134"/>
      <c r="D144" s="1134"/>
      <c r="E144" s="826"/>
      <c r="F144" s="849">
        <f>SUM(F129:F142 )</f>
        <v>0</v>
      </c>
    </row>
    <row r="145" spans="1:14">
      <c r="A145" s="840"/>
      <c r="B145" s="808"/>
      <c r="E145" s="856"/>
      <c r="F145" s="856"/>
      <c r="G145" s="844"/>
      <c r="H145" s="844"/>
      <c r="I145" s="844"/>
      <c r="J145" s="844"/>
      <c r="K145" s="844"/>
      <c r="L145" s="844"/>
      <c r="M145" s="844"/>
      <c r="N145" s="844"/>
    </row>
  </sheetData>
  <sheetProtection algorithmName="SHA-512" hashValue="Jj3eM+8Ld0wiimY2GOJz9On1cQ00NIDK3OTCBKDGGZuXv2dtLjzcj9jpFs1xILXrqU653f2w0tu5jPwH0aGjcw==" saltValue="6TK8W0QNjHaUxw/xGNOA9w==" spinCount="100000" sheet="1" objects="1" scenarios="1"/>
  <mergeCells count="52">
    <mergeCell ref="B123:F123"/>
    <mergeCell ref="B125:F125"/>
    <mergeCell ref="B126:F126"/>
    <mergeCell ref="B144:D144"/>
    <mergeCell ref="B75:F75"/>
    <mergeCell ref="B77:D77"/>
    <mergeCell ref="B116:D116"/>
    <mergeCell ref="B120:F120"/>
    <mergeCell ref="B121:F121"/>
    <mergeCell ref="B122:F122"/>
    <mergeCell ref="B74:F74"/>
    <mergeCell ref="B41:F41"/>
    <mergeCell ref="B42:F42"/>
    <mergeCell ref="B43:F43"/>
    <mergeCell ref="B44:F44"/>
    <mergeCell ref="B54:F54"/>
    <mergeCell ref="B55:F55"/>
    <mergeCell ref="B56:F56"/>
    <mergeCell ref="B63:F63"/>
    <mergeCell ref="B64:F64"/>
    <mergeCell ref="B65:F65"/>
    <mergeCell ref="B73:F73"/>
    <mergeCell ref="B40:F40"/>
    <mergeCell ref="B28:F28"/>
    <mergeCell ref="B29:F29"/>
    <mergeCell ref="B30:F30"/>
    <mergeCell ref="B31:F31"/>
    <mergeCell ref="B32:F32"/>
    <mergeCell ref="B33:F33"/>
    <mergeCell ref="B34:F34"/>
    <mergeCell ref="B35:F35"/>
    <mergeCell ref="B36:F36"/>
    <mergeCell ref="B37:F37"/>
    <mergeCell ref="B39:F39"/>
    <mergeCell ref="B27:F27"/>
    <mergeCell ref="B13:F13"/>
    <mergeCell ref="B14:F14"/>
    <mergeCell ref="B15:F15"/>
    <mergeCell ref="B16:F16"/>
    <mergeCell ref="B17:F17"/>
    <mergeCell ref="B18:F18"/>
    <mergeCell ref="B19:F19"/>
    <mergeCell ref="B20:F20"/>
    <mergeCell ref="B21:F21"/>
    <mergeCell ref="B22:F22"/>
    <mergeCell ref="B26:F26"/>
    <mergeCell ref="B12:F12"/>
    <mergeCell ref="B4:F4"/>
    <mergeCell ref="B7:F7"/>
    <mergeCell ref="B9:F9"/>
    <mergeCell ref="B10:F10"/>
    <mergeCell ref="B11:F11"/>
  </mergeCells>
  <pageMargins left="1.0631944444444399" right="0.39374999999999999" top="0.51180555555555496" bottom="0.67916666666666703" header="0.51180555555555496" footer="0"/>
  <pageSetup paperSize="9" scale="65" orientation="portrait" horizontalDpi="300" verticalDpi="300" r:id="rId1"/>
  <headerFooter>
    <oddFooter>&amp;L 2231KA ČUFARJEVA 2: Načrt krajinske arhitekture&amp;CPZI</oddFooter>
  </headerFooter>
  <rowBreaks count="3" manualBreakCount="3">
    <brk id="45" max="16383" man="1"/>
    <brk id="78" max="16383" man="1"/>
    <brk id="117"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ALW137"/>
  <sheetViews>
    <sheetView view="pageBreakPreview" topLeftCell="A60" zoomScale="120" zoomScaleNormal="100" zoomScalePageLayoutView="120" workbookViewId="0">
      <selection activeCell="E71" sqref="E71:E135"/>
    </sheetView>
  </sheetViews>
  <sheetFormatPr defaultColWidth="11.21875" defaultRowHeight="12.75"/>
  <cols>
    <col min="1" max="1" width="5.88671875" style="775" customWidth="1"/>
    <col min="2" max="2" width="31.33203125" style="775" customWidth="1"/>
    <col min="3" max="3" width="9.33203125" style="775" customWidth="1"/>
    <col min="4" max="4" width="5.5546875" style="775" customWidth="1"/>
    <col min="5" max="5" width="9.6640625" style="775" customWidth="1"/>
    <col min="6" max="6" width="9.5546875" style="775" customWidth="1"/>
    <col min="7" max="14" width="6.77734375" style="775" customWidth="1"/>
    <col min="15" max="1011" width="11.21875" style="775"/>
    <col min="1012" max="1024" width="9" style="733" customWidth="1"/>
    <col min="1025" max="16384" width="11.21875" style="733"/>
  </cols>
  <sheetData>
    <row r="1" spans="1:14">
      <c r="A1" s="769"/>
      <c r="B1" s="770"/>
      <c r="C1" s="771"/>
      <c r="D1" s="771"/>
      <c r="E1" s="772" t="s">
        <v>1237</v>
      </c>
      <c r="F1" s="773"/>
      <c r="G1" s="774"/>
      <c r="H1" s="774"/>
      <c r="I1" s="774"/>
      <c r="J1" s="774"/>
      <c r="K1" s="774"/>
      <c r="L1" s="774"/>
      <c r="M1" s="774"/>
      <c r="N1" s="774"/>
    </row>
    <row r="2" spans="1:14">
      <c r="A2" s="769" t="s">
        <v>0</v>
      </c>
      <c r="B2" s="776" t="s">
        <v>1217</v>
      </c>
      <c r="C2" s="777" t="s">
        <v>3</v>
      </c>
      <c r="D2" s="774" t="s">
        <v>2</v>
      </c>
      <c r="E2" s="772" t="s">
        <v>1238</v>
      </c>
      <c r="F2" s="772" t="s">
        <v>1239</v>
      </c>
      <c r="G2" s="774"/>
      <c r="H2" s="774"/>
      <c r="I2" s="774"/>
      <c r="J2" s="774"/>
      <c r="K2" s="774"/>
      <c r="L2" s="774"/>
      <c r="M2" s="774"/>
      <c r="N2" s="774"/>
    </row>
    <row r="3" spans="1:14">
      <c r="A3" s="769"/>
      <c r="B3" s="776"/>
      <c r="C3" s="778"/>
      <c r="D3" s="771"/>
      <c r="E3" s="773"/>
      <c r="F3" s="773"/>
      <c r="G3" s="774"/>
      <c r="H3" s="774"/>
      <c r="I3" s="774"/>
      <c r="J3" s="774"/>
      <c r="K3" s="774"/>
      <c r="L3" s="774"/>
      <c r="M3" s="774"/>
      <c r="N3" s="774"/>
    </row>
    <row r="4" spans="1:14" ht="12.75" customHeight="1">
      <c r="A4" s="769"/>
      <c r="B4" s="1108" t="s">
        <v>1240</v>
      </c>
      <c r="C4" s="1108"/>
      <c r="D4" s="1108"/>
      <c r="E4" s="1108"/>
      <c r="F4" s="1108"/>
      <c r="G4" s="774"/>
      <c r="H4" s="774"/>
      <c r="I4" s="774"/>
      <c r="J4" s="774"/>
      <c r="K4" s="774"/>
      <c r="L4" s="774"/>
      <c r="M4" s="774"/>
      <c r="N4" s="774"/>
    </row>
    <row r="5" spans="1:14">
      <c r="A5" s="769"/>
      <c r="B5" s="776"/>
      <c r="C5" s="778"/>
      <c r="D5" s="771"/>
      <c r="E5" s="773"/>
      <c r="F5" s="773"/>
      <c r="G5" s="774"/>
      <c r="H5" s="774"/>
      <c r="I5" s="774"/>
      <c r="J5" s="774"/>
      <c r="K5" s="774"/>
      <c r="L5" s="774"/>
      <c r="M5" s="774"/>
      <c r="N5" s="774"/>
    </row>
    <row r="6" spans="1:14">
      <c r="A6" s="780"/>
      <c r="B6" s="781" t="s">
        <v>1241</v>
      </c>
      <c r="C6" s="771"/>
      <c r="D6" s="773"/>
      <c r="E6" s="773"/>
      <c r="F6" s="773"/>
      <c r="G6" s="782"/>
      <c r="H6" s="782"/>
      <c r="I6" s="782"/>
      <c r="J6" s="782"/>
      <c r="K6" s="782"/>
      <c r="L6" s="782"/>
      <c r="M6" s="782"/>
      <c r="N6" s="782"/>
    </row>
    <row r="7" spans="1:14" ht="32.25" customHeight="1">
      <c r="A7" s="769"/>
      <c r="B7" s="1107" t="s">
        <v>1242</v>
      </c>
      <c r="C7" s="1107"/>
      <c r="D7" s="1107"/>
      <c r="E7" s="1107"/>
      <c r="F7" s="1107"/>
      <c r="G7" s="782"/>
      <c r="H7" s="782"/>
      <c r="I7" s="782"/>
      <c r="J7" s="782"/>
      <c r="K7" s="782"/>
      <c r="L7" s="782"/>
      <c r="M7" s="782"/>
      <c r="N7" s="782"/>
    </row>
    <row r="8" spans="1:14">
      <c r="A8" s="769"/>
      <c r="B8" s="784" t="s">
        <v>1243</v>
      </c>
      <c r="C8" s="771"/>
      <c r="D8" s="771"/>
      <c r="E8" s="773"/>
      <c r="F8" s="773"/>
      <c r="G8" s="782"/>
      <c r="H8" s="782"/>
      <c r="I8" s="782"/>
      <c r="J8" s="782"/>
      <c r="K8" s="782"/>
      <c r="L8" s="782"/>
      <c r="M8" s="782"/>
      <c r="N8" s="782"/>
    </row>
    <row r="9" spans="1:14" ht="22.35" customHeight="1">
      <c r="A9" s="769" t="s">
        <v>1244</v>
      </c>
      <c r="B9" s="1107" t="s">
        <v>1245</v>
      </c>
      <c r="C9" s="1107"/>
      <c r="D9" s="1107"/>
      <c r="E9" s="1107"/>
      <c r="F9" s="1107"/>
      <c r="G9" s="782"/>
      <c r="H9" s="782"/>
      <c r="I9" s="782"/>
      <c r="J9" s="782"/>
      <c r="K9" s="782"/>
      <c r="L9" s="782"/>
      <c r="M9" s="782"/>
      <c r="N9" s="782"/>
    </row>
    <row r="10" spans="1:14" ht="32.25" customHeight="1">
      <c r="A10" s="769" t="s">
        <v>1244</v>
      </c>
      <c r="B10" s="1107" t="s">
        <v>1246</v>
      </c>
      <c r="C10" s="1107"/>
      <c r="D10" s="1107"/>
      <c r="E10" s="1107"/>
      <c r="F10" s="1107"/>
      <c r="G10" s="782"/>
      <c r="H10" s="782"/>
      <c r="I10" s="782"/>
      <c r="J10" s="782"/>
      <c r="K10" s="782"/>
      <c r="L10" s="782"/>
      <c r="M10" s="782"/>
      <c r="N10" s="782"/>
    </row>
    <row r="11" spans="1:14">
      <c r="A11" s="769" t="s">
        <v>1244</v>
      </c>
      <c r="B11" s="1109" t="s">
        <v>1247</v>
      </c>
      <c r="C11" s="1109"/>
      <c r="D11" s="1109"/>
      <c r="E11" s="1109"/>
      <c r="F11" s="1109"/>
      <c r="G11" s="782"/>
      <c r="H11" s="782"/>
      <c r="I11" s="782"/>
      <c r="J11" s="782"/>
      <c r="K11" s="782"/>
      <c r="L11" s="782"/>
      <c r="M11" s="782"/>
      <c r="N11" s="782"/>
    </row>
    <row r="12" spans="1:14" ht="22.35" customHeight="1">
      <c r="A12" s="769" t="s">
        <v>1244</v>
      </c>
      <c r="B12" s="1107" t="s">
        <v>1248</v>
      </c>
      <c r="C12" s="1107"/>
      <c r="D12" s="1107"/>
      <c r="E12" s="1107"/>
      <c r="F12" s="1107"/>
      <c r="G12" s="782"/>
      <c r="H12" s="782"/>
      <c r="I12" s="782"/>
      <c r="J12" s="782"/>
      <c r="K12" s="782"/>
      <c r="L12" s="782"/>
      <c r="M12" s="782"/>
      <c r="N12" s="782"/>
    </row>
    <row r="13" spans="1:14" ht="12.75" customHeight="1">
      <c r="A13" s="769" t="s">
        <v>1244</v>
      </c>
      <c r="B13" s="1107" t="s">
        <v>1249</v>
      </c>
      <c r="C13" s="1107"/>
      <c r="D13" s="1107"/>
      <c r="E13" s="1107"/>
      <c r="F13" s="1107"/>
      <c r="G13" s="782"/>
      <c r="H13" s="782"/>
      <c r="I13" s="782"/>
      <c r="J13" s="782"/>
      <c r="K13" s="782"/>
      <c r="L13" s="782"/>
      <c r="M13" s="782"/>
      <c r="N13" s="782"/>
    </row>
    <row r="14" spans="1:14" ht="22.35" customHeight="1">
      <c r="A14" s="769" t="s">
        <v>1244</v>
      </c>
      <c r="B14" s="1107" t="s">
        <v>1250</v>
      </c>
      <c r="C14" s="1107"/>
      <c r="D14" s="1107"/>
      <c r="E14" s="1107"/>
      <c r="F14" s="1107"/>
      <c r="G14" s="782"/>
      <c r="H14" s="782"/>
      <c r="I14" s="782"/>
      <c r="J14" s="782"/>
      <c r="K14" s="782"/>
      <c r="L14" s="782"/>
      <c r="M14" s="782"/>
      <c r="N14" s="782"/>
    </row>
    <row r="15" spans="1:14" ht="22.35" customHeight="1">
      <c r="A15" s="769" t="s">
        <v>1244</v>
      </c>
      <c r="B15" s="1107" t="s">
        <v>1251</v>
      </c>
      <c r="C15" s="1107"/>
      <c r="D15" s="1107"/>
      <c r="E15" s="1107"/>
      <c r="F15" s="1107"/>
      <c r="G15" s="782"/>
      <c r="H15" s="782"/>
      <c r="I15" s="782"/>
      <c r="J15" s="782"/>
      <c r="K15" s="782"/>
      <c r="L15" s="782"/>
      <c r="M15" s="782"/>
      <c r="N15" s="782"/>
    </row>
    <row r="16" spans="1:14" ht="22.35" customHeight="1">
      <c r="A16" s="769" t="s">
        <v>1244</v>
      </c>
      <c r="B16" s="1107" t="s">
        <v>1252</v>
      </c>
      <c r="C16" s="1107"/>
      <c r="D16" s="1107"/>
      <c r="E16" s="1107"/>
      <c r="F16" s="1107"/>
      <c r="G16" s="782"/>
      <c r="H16" s="782"/>
      <c r="I16" s="782"/>
      <c r="J16" s="782"/>
      <c r="K16" s="782"/>
      <c r="L16" s="782"/>
      <c r="M16" s="782"/>
      <c r="N16" s="782"/>
    </row>
    <row r="17" spans="1:14" ht="22.35" customHeight="1">
      <c r="A17" s="769" t="s">
        <v>1244</v>
      </c>
      <c r="B17" s="1107" t="s">
        <v>1253</v>
      </c>
      <c r="C17" s="1107"/>
      <c r="D17" s="1107"/>
      <c r="E17" s="1107"/>
      <c r="F17" s="1107"/>
      <c r="G17" s="782"/>
      <c r="H17" s="782"/>
      <c r="I17" s="782"/>
      <c r="J17" s="782"/>
      <c r="K17" s="782"/>
      <c r="L17" s="782"/>
      <c r="M17" s="782"/>
      <c r="N17" s="782"/>
    </row>
    <row r="18" spans="1:14" ht="12.75" customHeight="1">
      <c r="A18" s="769" t="s">
        <v>1244</v>
      </c>
      <c r="B18" s="1107" t="s">
        <v>1254</v>
      </c>
      <c r="C18" s="1107"/>
      <c r="D18" s="1107"/>
      <c r="E18" s="1107"/>
      <c r="F18" s="1107"/>
      <c r="G18" s="782"/>
      <c r="H18" s="782"/>
      <c r="I18" s="782"/>
      <c r="J18" s="782"/>
      <c r="K18" s="782"/>
      <c r="L18" s="782"/>
      <c r="M18" s="782"/>
      <c r="N18" s="782"/>
    </row>
    <row r="19" spans="1:14" ht="12.75" customHeight="1">
      <c r="A19" s="769" t="s">
        <v>1244</v>
      </c>
      <c r="B19" s="1107" t="s">
        <v>1255</v>
      </c>
      <c r="C19" s="1107"/>
      <c r="D19" s="1107"/>
      <c r="E19" s="1107"/>
      <c r="F19" s="1107"/>
      <c r="G19" s="782"/>
      <c r="H19" s="782"/>
      <c r="I19" s="782"/>
      <c r="J19" s="782"/>
      <c r="K19" s="782"/>
      <c r="L19" s="782"/>
      <c r="M19" s="782"/>
      <c r="N19" s="782"/>
    </row>
    <row r="20" spans="1:14">
      <c r="A20" s="769" t="s">
        <v>1244</v>
      </c>
      <c r="B20" s="1109" t="s">
        <v>1256</v>
      </c>
      <c r="C20" s="1109"/>
      <c r="D20" s="1109"/>
      <c r="E20" s="1109"/>
      <c r="F20" s="1109"/>
      <c r="G20" s="782"/>
      <c r="H20" s="782"/>
      <c r="I20" s="782"/>
      <c r="J20" s="782"/>
      <c r="K20" s="782"/>
      <c r="L20" s="782"/>
      <c r="M20" s="782"/>
      <c r="N20" s="782"/>
    </row>
    <row r="21" spans="1:14">
      <c r="A21" s="769" t="s">
        <v>1244</v>
      </c>
      <c r="B21" s="1109" t="s">
        <v>1257</v>
      </c>
      <c r="C21" s="1109"/>
      <c r="D21" s="1109"/>
      <c r="E21" s="1109"/>
      <c r="F21" s="1109"/>
      <c r="G21" s="782"/>
      <c r="H21" s="782"/>
      <c r="I21" s="782"/>
      <c r="J21" s="782"/>
      <c r="K21" s="782"/>
      <c r="L21" s="782"/>
      <c r="M21" s="782"/>
      <c r="N21" s="782"/>
    </row>
    <row r="22" spans="1:14" ht="32.25" customHeight="1">
      <c r="A22" s="769" t="s">
        <v>1244</v>
      </c>
      <c r="B22" s="1107" t="s">
        <v>1258</v>
      </c>
      <c r="C22" s="1107"/>
      <c r="D22" s="1107"/>
      <c r="E22" s="1107"/>
      <c r="F22" s="1107"/>
      <c r="G22" s="782"/>
      <c r="H22" s="782"/>
      <c r="I22" s="782"/>
      <c r="J22" s="782"/>
      <c r="K22" s="782"/>
      <c r="L22" s="782"/>
      <c r="M22" s="782"/>
      <c r="N22" s="782"/>
    </row>
    <row r="23" spans="1:14">
      <c r="A23" s="769"/>
      <c r="B23" s="783"/>
      <c r="C23" s="785"/>
      <c r="D23" s="785"/>
      <c r="E23" s="785"/>
      <c r="F23" s="785"/>
      <c r="G23" s="782"/>
      <c r="H23" s="782"/>
      <c r="I23" s="782"/>
      <c r="J23" s="782"/>
      <c r="K23" s="782"/>
      <c r="L23" s="782"/>
      <c r="M23" s="782"/>
      <c r="N23" s="782"/>
    </row>
    <row r="24" spans="1:14">
      <c r="A24" s="786"/>
      <c r="B24" s="787"/>
      <c r="C24" s="771"/>
      <c r="D24" s="771"/>
      <c r="E24" s="773"/>
      <c r="F24" s="773"/>
      <c r="G24" s="782"/>
      <c r="H24" s="782"/>
      <c r="I24" s="782"/>
      <c r="J24" s="782"/>
      <c r="K24" s="782"/>
      <c r="L24" s="782"/>
      <c r="M24" s="782"/>
      <c r="N24" s="782"/>
    </row>
    <row r="25" spans="1:14">
      <c r="A25" s="769"/>
      <c r="B25" s="788" t="s">
        <v>1310</v>
      </c>
      <c r="C25" s="773"/>
      <c r="D25" s="771"/>
      <c r="E25" s="773"/>
      <c r="F25" s="773"/>
      <c r="G25" s="782"/>
      <c r="H25" s="782"/>
      <c r="I25" s="782"/>
      <c r="J25" s="782"/>
      <c r="K25" s="782"/>
      <c r="L25" s="782"/>
      <c r="M25" s="782"/>
      <c r="N25" s="782"/>
    </row>
    <row r="26" spans="1:14" ht="32.25" customHeight="1">
      <c r="A26" s="769"/>
      <c r="B26" s="1110" t="s">
        <v>1260</v>
      </c>
      <c r="C26" s="1110"/>
      <c r="D26" s="1110"/>
      <c r="E26" s="1110"/>
      <c r="F26" s="1110"/>
      <c r="G26" s="782"/>
      <c r="H26" s="782"/>
      <c r="I26" s="782"/>
      <c r="J26" s="782"/>
      <c r="K26" s="782"/>
      <c r="L26" s="782"/>
      <c r="M26" s="782"/>
      <c r="N26" s="782"/>
    </row>
    <row r="27" spans="1:14">
      <c r="A27" s="769"/>
      <c r="B27" s="788"/>
      <c r="C27" s="773"/>
      <c r="D27" s="771"/>
      <c r="E27" s="773"/>
      <c r="F27" s="773"/>
      <c r="G27" s="782"/>
      <c r="H27" s="782"/>
      <c r="I27" s="782"/>
      <c r="J27" s="782"/>
      <c r="K27" s="782"/>
      <c r="L27" s="782"/>
      <c r="M27" s="782"/>
      <c r="N27" s="782"/>
    </row>
    <row r="28" spans="1:14" ht="22.35" customHeight="1">
      <c r="A28" s="769"/>
      <c r="B28" s="1112" t="s">
        <v>1261</v>
      </c>
      <c r="C28" s="1112"/>
      <c r="D28" s="1112"/>
      <c r="E28" s="1112"/>
      <c r="F28" s="1112"/>
      <c r="G28" s="788"/>
      <c r="H28" s="788"/>
      <c r="I28" s="788"/>
      <c r="J28" s="788"/>
      <c r="K28" s="788"/>
      <c r="L28" s="788"/>
      <c r="M28" s="788"/>
      <c r="N28" s="788"/>
    </row>
    <row r="29" spans="1:14" ht="12.75" customHeight="1">
      <c r="A29" s="769"/>
      <c r="B29" s="1111" t="s">
        <v>1262</v>
      </c>
      <c r="C29" s="1111"/>
      <c r="D29" s="1111"/>
      <c r="E29" s="1111"/>
      <c r="F29" s="1111"/>
      <c r="G29" s="782"/>
      <c r="H29" s="782"/>
      <c r="I29" s="782"/>
      <c r="J29" s="782"/>
      <c r="K29" s="782"/>
      <c r="L29" s="782"/>
      <c r="M29" s="782"/>
      <c r="N29" s="782"/>
    </row>
    <row r="30" spans="1:14" ht="32.25" customHeight="1">
      <c r="A30" s="769"/>
      <c r="B30" s="1111" t="s">
        <v>1263</v>
      </c>
      <c r="C30" s="1111"/>
      <c r="D30" s="1111"/>
      <c r="E30" s="1111"/>
      <c r="F30" s="1111"/>
      <c r="G30" s="782"/>
      <c r="H30" s="782"/>
      <c r="I30" s="782"/>
      <c r="J30" s="782"/>
      <c r="K30" s="782"/>
      <c r="L30" s="782"/>
      <c r="M30" s="782"/>
      <c r="N30" s="782"/>
    </row>
    <row r="31" spans="1:14">
      <c r="A31" s="769"/>
      <c r="B31" s="790"/>
      <c r="C31" s="791"/>
      <c r="D31" s="791"/>
      <c r="E31" s="785"/>
      <c r="F31" s="773"/>
      <c r="G31" s="782"/>
      <c r="H31" s="782"/>
      <c r="I31" s="782"/>
      <c r="J31" s="782"/>
      <c r="K31" s="782"/>
      <c r="L31" s="782"/>
      <c r="M31" s="782"/>
      <c r="N31" s="782"/>
    </row>
    <row r="32" spans="1:14" ht="32.25" customHeight="1">
      <c r="A32" s="769"/>
      <c r="B32" s="1111" t="s">
        <v>1264</v>
      </c>
      <c r="C32" s="1111"/>
      <c r="D32" s="1111"/>
      <c r="E32" s="1111"/>
      <c r="F32" s="1111"/>
      <c r="G32" s="782"/>
      <c r="H32" s="782"/>
      <c r="I32" s="782"/>
      <c r="J32" s="782"/>
      <c r="K32" s="782"/>
      <c r="L32" s="782"/>
      <c r="M32" s="782"/>
      <c r="N32" s="782"/>
    </row>
    <row r="33" spans="1:23" ht="32.25" customHeight="1">
      <c r="A33" s="769"/>
      <c r="B33" s="1111" t="s">
        <v>1265</v>
      </c>
      <c r="C33" s="1111"/>
      <c r="D33" s="1111"/>
      <c r="E33" s="1111"/>
      <c r="F33" s="1111"/>
      <c r="G33" s="782"/>
      <c r="H33" s="782"/>
      <c r="I33" s="782"/>
      <c r="J33" s="782"/>
      <c r="K33" s="782"/>
      <c r="L33" s="782"/>
      <c r="M33" s="782"/>
      <c r="N33" s="782"/>
    </row>
    <row r="34" spans="1:23" ht="22.35" customHeight="1">
      <c r="A34" s="769"/>
      <c r="B34" s="1111" t="s">
        <v>1266</v>
      </c>
      <c r="C34" s="1111"/>
      <c r="D34" s="1111"/>
      <c r="E34" s="1111"/>
      <c r="F34" s="1111"/>
      <c r="G34" s="782"/>
      <c r="H34" s="782"/>
      <c r="I34" s="782"/>
      <c r="J34" s="782"/>
      <c r="K34" s="782"/>
      <c r="L34" s="782"/>
      <c r="M34" s="782"/>
      <c r="N34" s="782"/>
    </row>
    <row r="35" spans="1:23">
      <c r="A35" s="769"/>
      <c r="B35" s="789"/>
      <c r="C35" s="791"/>
      <c r="D35" s="791"/>
      <c r="E35" s="785"/>
      <c r="F35" s="773"/>
      <c r="G35" s="782"/>
      <c r="H35" s="782"/>
      <c r="I35" s="782"/>
      <c r="J35" s="782"/>
      <c r="K35" s="782"/>
      <c r="L35" s="782"/>
      <c r="M35" s="782"/>
      <c r="N35" s="782"/>
    </row>
    <row r="36" spans="1:23" ht="12.75" customHeight="1">
      <c r="A36" s="769"/>
      <c r="B36" s="1111" t="s">
        <v>1267</v>
      </c>
      <c r="C36" s="1111"/>
      <c r="D36" s="1111"/>
      <c r="E36" s="1111"/>
      <c r="F36" s="1111"/>
      <c r="G36" s="782"/>
      <c r="H36" s="782"/>
      <c r="I36" s="782"/>
      <c r="J36" s="782"/>
      <c r="K36" s="782"/>
      <c r="L36" s="782"/>
      <c r="M36" s="782"/>
      <c r="N36" s="782"/>
    </row>
    <row r="37" spans="1:23" ht="22.35" customHeight="1">
      <c r="A37" s="792"/>
      <c r="B37" s="1113" t="s">
        <v>1268</v>
      </c>
      <c r="C37" s="1113"/>
      <c r="D37" s="1113"/>
      <c r="E37" s="1113"/>
      <c r="F37" s="1113"/>
      <c r="G37" s="793"/>
      <c r="H37" s="793"/>
      <c r="I37" s="793"/>
      <c r="J37" s="793"/>
      <c r="K37" s="793"/>
      <c r="L37" s="793"/>
      <c r="M37" s="793"/>
      <c r="N37" s="793"/>
    </row>
    <row r="38" spans="1:23" ht="22.35" customHeight="1">
      <c r="A38" s="792"/>
      <c r="B38" s="1113" t="s">
        <v>1269</v>
      </c>
      <c r="C38" s="1113"/>
      <c r="D38" s="1113"/>
      <c r="E38" s="1113"/>
      <c r="F38" s="1113"/>
      <c r="G38" s="793"/>
      <c r="H38" s="793"/>
      <c r="I38" s="793"/>
      <c r="J38" s="793"/>
      <c r="K38" s="793"/>
      <c r="L38" s="793"/>
      <c r="M38" s="793"/>
      <c r="N38" s="793"/>
    </row>
    <row r="39" spans="1:23" ht="32.25" customHeight="1">
      <c r="A39" s="792"/>
      <c r="B39" s="1113" t="s">
        <v>1270</v>
      </c>
      <c r="C39" s="1113"/>
      <c r="D39" s="1113"/>
      <c r="E39" s="1113"/>
      <c r="F39" s="1113"/>
      <c r="G39" s="793"/>
      <c r="H39" s="793"/>
      <c r="I39" s="793"/>
      <c r="J39" s="793"/>
      <c r="K39" s="793"/>
      <c r="L39" s="793"/>
      <c r="M39" s="793"/>
      <c r="N39" s="793"/>
    </row>
    <row r="40" spans="1:23" ht="32.25" customHeight="1">
      <c r="A40" s="792"/>
      <c r="B40" s="1114" t="s">
        <v>1271</v>
      </c>
      <c r="C40" s="1114"/>
      <c r="D40" s="1114"/>
      <c r="E40" s="1114"/>
      <c r="F40" s="1114"/>
      <c r="G40" s="793"/>
      <c r="H40" s="793"/>
      <c r="I40" s="793"/>
      <c r="J40" s="793"/>
      <c r="K40" s="793"/>
      <c r="L40" s="793"/>
      <c r="M40" s="793"/>
      <c r="N40" s="793"/>
    </row>
    <row r="41" spans="1:23" ht="22.35" customHeight="1">
      <c r="A41" s="769"/>
      <c r="B41" s="1111" t="s">
        <v>1272</v>
      </c>
      <c r="C41" s="1111"/>
      <c r="D41" s="1111"/>
      <c r="E41" s="1111"/>
      <c r="F41" s="1111"/>
      <c r="G41" s="782"/>
      <c r="H41" s="782"/>
      <c r="I41" s="782"/>
      <c r="J41" s="782"/>
      <c r="K41" s="782"/>
      <c r="L41" s="782"/>
      <c r="M41" s="782"/>
      <c r="N41" s="782"/>
    </row>
    <row r="42" spans="1:23">
      <c r="A42" s="769"/>
      <c r="B42" s="788"/>
      <c r="C42" s="773"/>
      <c r="D42" s="771"/>
      <c r="E42" s="773"/>
      <c r="F42" s="773"/>
      <c r="G42" s="782"/>
      <c r="H42" s="782"/>
      <c r="I42" s="782"/>
      <c r="J42" s="782"/>
      <c r="K42" s="782"/>
      <c r="L42" s="782"/>
      <c r="M42" s="782"/>
      <c r="N42" s="782"/>
    </row>
    <row r="43" spans="1:23">
      <c r="A43" s="791"/>
      <c r="B43" s="787"/>
      <c r="E43" s="801"/>
      <c r="F43" s="801"/>
      <c r="G43" s="796"/>
      <c r="H43" s="796"/>
      <c r="I43" s="796"/>
      <c r="J43" s="796"/>
      <c r="K43" s="796"/>
      <c r="L43" s="796"/>
      <c r="M43" s="796"/>
      <c r="N43" s="796"/>
    </row>
    <row r="44" spans="1:23" s="775" customFormat="1">
      <c r="A44" s="860" t="s">
        <v>1079</v>
      </c>
      <c r="B44" s="861" t="s">
        <v>1377</v>
      </c>
      <c r="C44" s="862"/>
      <c r="D44" s="863"/>
      <c r="E44" s="862"/>
      <c r="F44" s="862"/>
      <c r="G44" s="861"/>
      <c r="H44" s="861"/>
      <c r="I44" s="861"/>
      <c r="J44" s="861"/>
      <c r="K44" s="861"/>
      <c r="L44" s="861"/>
      <c r="M44" s="861"/>
      <c r="N44" s="861"/>
      <c r="O44" s="861"/>
      <c r="P44" s="861"/>
      <c r="Q44" s="861"/>
      <c r="R44" s="861"/>
      <c r="S44" s="861"/>
      <c r="T44" s="861"/>
      <c r="U44" s="861"/>
      <c r="V44" s="861"/>
      <c r="W44" s="861"/>
    </row>
    <row r="45" spans="1:23" s="775" customFormat="1">
      <c r="A45" s="864"/>
      <c r="B45" s="865"/>
      <c r="C45" s="866"/>
      <c r="D45" s="866"/>
      <c r="E45" s="867"/>
      <c r="F45" s="867"/>
    </row>
    <row r="46" spans="1:23" s="775" customFormat="1" ht="25.5">
      <c r="A46" s="864"/>
      <c r="B46" s="865" t="s">
        <v>1378</v>
      </c>
      <c r="C46" s="866"/>
      <c r="D46" s="866"/>
      <c r="E46" s="867"/>
      <c r="F46" s="867"/>
    </row>
    <row r="47" spans="1:23" s="775" customFormat="1">
      <c r="A47" s="868"/>
      <c r="B47" s="869"/>
      <c r="C47" s="869"/>
      <c r="D47" s="869"/>
      <c r="E47" s="869"/>
      <c r="F47" s="869"/>
      <c r="G47" s="870"/>
    </row>
    <row r="48" spans="1:23" s="775" customFormat="1">
      <c r="A48" s="871"/>
      <c r="B48" s="872" t="s">
        <v>1379</v>
      </c>
      <c r="C48" s="867"/>
      <c r="D48" s="866"/>
      <c r="E48" s="867"/>
      <c r="F48" s="867"/>
      <c r="G48" s="782"/>
      <c r="H48" s="782"/>
      <c r="I48" s="782"/>
      <c r="J48" s="782"/>
      <c r="K48" s="782"/>
      <c r="L48" s="782"/>
      <c r="M48" s="782"/>
      <c r="N48" s="782"/>
    </row>
    <row r="49" spans="1:14" s="775" customFormat="1" ht="34.9" customHeight="1">
      <c r="A49" s="871"/>
      <c r="B49" s="1137" t="s">
        <v>1380</v>
      </c>
      <c r="C49" s="1137"/>
      <c r="D49" s="1137"/>
      <c r="E49" s="1137"/>
      <c r="F49" s="867"/>
      <c r="G49" s="782"/>
      <c r="H49" s="782"/>
      <c r="I49" s="782"/>
      <c r="J49" s="782"/>
      <c r="K49" s="782"/>
      <c r="L49" s="782"/>
      <c r="M49" s="782"/>
      <c r="N49" s="782"/>
    </row>
    <row r="50" spans="1:14" s="775" customFormat="1" ht="79.7" customHeight="1">
      <c r="A50" s="871"/>
      <c r="B50" s="1136" t="s">
        <v>1381</v>
      </c>
      <c r="C50" s="1136"/>
      <c r="D50" s="1136"/>
      <c r="E50" s="1136"/>
      <c r="F50" s="867"/>
      <c r="G50" s="782"/>
      <c r="H50" s="782"/>
      <c r="I50" s="782"/>
      <c r="J50" s="782"/>
      <c r="K50" s="782"/>
      <c r="L50" s="782"/>
      <c r="M50" s="782"/>
      <c r="N50" s="782"/>
    </row>
    <row r="51" spans="1:14" s="775" customFormat="1" ht="25.5">
      <c r="A51" s="871"/>
      <c r="B51" s="865" t="s">
        <v>1382</v>
      </c>
      <c r="C51" s="873"/>
      <c r="D51" s="874"/>
      <c r="E51" s="875"/>
      <c r="F51" s="867"/>
      <c r="G51" s="782"/>
      <c r="H51" s="782"/>
      <c r="I51" s="782"/>
      <c r="J51" s="782"/>
      <c r="K51" s="782"/>
      <c r="L51" s="782"/>
      <c r="M51" s="782"/>
      <c r="N51" s="782"/>
    </row>
    <row r="52" spans="1:14" s="775" customFormat="1">
      <c r="A52" s="871"/>
      <c r="B52" s="865"/>
      <c r="C52" s="873"/>
      <c r="D52" s="874"/>
      <c r="E52" s="875"/>
      <c r="F52" s="867"/>
      <c r="G52" s="782"/>
      <c r="H52" s="782"/>
      <c r="I52" s="782"/>
      <c r="J52" s="782"/>
      <c r="K52" s="782"/>
      <c r="L52" s="782"/>
      <c r="M52" s="782"/>
      <c r="N52" s="782"/>
    </row>
    <row r="53" spans="1:14" s="775" customFormat="1">
      <c r="A53" s="871" t="s">
        <v>534</v>
      </c>
      <c r="B53" s="872" t="s">
        <v>1379</v>
      </c>
      <c r="C53" s="876">
        <f>SUM(C62:C66)</f>
        <v>17</v>
      </c>
      <c r="D53" s="866" t="s">
        <v>101</v>
      </c>
      <c r="E53" s="867"/>
      <c r="F53" s="867"/>
      <c r="G53" s="782"/>
      <c r="H53" s="782"/>
      <c r="I53" s="782"/>
      <c r="J53" s="782"/>
      <c r="K53" s="782"/>
      <c r="L53" s="782"/>
      <c r="M53" s="782"/>
      <c r="N53" s="782"/>
    </row>
    <row r="54" spans="1:14" s="775" customFormat="1" ht="38.25">
      <c r="A54" s="786"/>
      <c r="B54" s="865" t="s">
        <v>1383</v>
      </c>
      <c r="C54" s="876">
        <f>C53*0.5</f>
        <v>8.5</v>
      </c>
      <c r="D54" s="866" t="s">
        <v>133</v>
      </c>
      <c r="E54" s="1011"/>
      <c r="F54" s="867">
        <f>C54*E54</f>
        <v>0</v>
      </c>
      <c r="G54" s="782"/>
      <c r="H54" s="782"/>
      <c r="I54" s="782"/>
      <c r="J54" s="782"/>
      <c r="K54" s="782"/>
      <c r="L54" s="782"/>
      <c r="M54" s="782"/>
      <c r="N54" s="782"/>
    </row>
    <row r="55" spans="1:14" s="775" customFormat="1" ht="51">
      <c r="A55" s="786"/>
      <c r="B55" s="877" t="s">
        <v>1282</v>
      </c>
      <c r="C55" s="876">
        <f>C53*0.5</f>
        <v>8.5</v>
      </c>
      <c r="D55" s="867" t="s">
        <v>133</v>
      </c>
      <c r="E55" s="1011"/>
      <c r="F55" s="867">
        <f>C55*E55</f>
        <v>0</v>
      </c>
      <c r="G55" s="782"/>
      <c r="H55" s="782"/>
      <c r="I55" s="782"/>
      <c r="J55" s="782"/>
      <c r="K55" s="782"/>
      <c r="L55" s="782"/>
      <c r="M55" s="782"/>
      <c r="N55" s="782"/>
    </row>
    <row r="56" spans="1:14" s="775" customFormat="1" ht="63.75">
      <c r="A56" s="786"/>
      <c r="B56" s="877" t="s">
        <v>1283</v>
      </c>
      <c r="C56" s="876">
        <f>C53*3</f>
        <v>51</v>
      </c>
      <c r="D56" s="867" t="s">
        <v>101</v>
      </c>
      <c r="E56" s="1011"/>
      <c r="F56" s="867">
        <f>C56*E56</f>
        <v>0</v>
      </c>
      <c r="G56" s="782"/>
      <c r="H56" s="782"/>
      <c r="I56" s="782"/>
      <c r="J56" s="782"/>
      <c r="K56" s="782"/>
      <c r="L56" s="782"/>
      <c r="M56" s="782"/>
      <c r="N56" s="782"/>
    </row>
    <row r="57" spans="1:14" s="775" customFormat="1" ht="63.75">
      <c r="A57" s="786"/>
      <c r="B57" s="877" t="s">
        <v>1284</v>
      </c>
      <c r="C57" s="876">
        <f>C53</f>
        <v>17</v>
      </c>
      <c r="D57" s="867" t="s">
        <v>101</v>
      </c>
      <c r="E57" s="1011"/>
      <c r="F57" s="867">
        <f>C57*E57</f>
        <v>0</v>
      </c>
      <c r="G57" s="782"/>
      <c r="H57" s="782"/>
      <c r="I57" s="782"/>
      <c r="J57" s="782"/>
      <c r="K57" s="782"/>
      <c r="L57" s="782"/>
      <c r="M57" s="782"/>
      <c r="N57" s="782"/>
    </row>
    <row r="58" spans="1:14" s="775" customFormat="1">
      <c r="A58" s="786"/>
      <c r="B58" s="865"/>
      <c r="C58" s="867"/>
      <c r="D58" s="867"/>
      <c r="E58" s="1011"/>
      <c r="F58" s="867"/>
      <c r="G58" s="782"/>
      <c r="H58" s="782"/>
      <c r="I58" s="782"/>
      <c r="J58" s="782"/>
      <c r="K58" s="782"/>
      <c r="L58" s="782"/>
      <c r="M58" s="782"/>
      <c r="N58" s="782"/>
    </row>
    <row r="59" spans="1:14" s="775" customFormat="1">
      <c r="A59" s="871" t="s">
        <v>545</v>
      </c>
      <c r="B59" s="872" t="s">
        <v>1384</v>
      </c>
      <c r="C59" s="867"/>
      <c r="D59" s="866"/>
      <c r="E59" s="1011"/>
      <c r="F59" s="867"/>
      <c r="G59" s="782"/>
      <c r="H59" s="782"/>
      <c r="I59" s="782"/>
      <c r="J59" s="782"/>
      <c r="K59" s="782"/>
      <c r="L59" s="782"/>
      <c r="M59" s="782"/>
      <c r="N59" s="782"/>
    </row>
    <row r="60" spans="1:14" s="775" customFormat="1" ht="38.25">
      <c r="A60" s="871"/>
      <c r="B60" s="865" t="s">
        <v>1385</v>
      </c>
      <c r="C60" s="867"/>
      <c r="D60" s="866"/>
      <c r="E60" s="1011"/>
      <c r="F60" s="867"/>
      <c r="G60" s="782"/>
      <c r="H60" s="782"/>
      <c r="I60" s="782"/>
      <c r="J60" s="782"/>
      <c r="K60" s="782"/>
      <c r="L60" s="782"/>
      <c r="M60" s="782"/>
      <c r="N60" s="782"/>
    </row>
    <row r="61" spans="1:14" s="775" customFormat="1">
      <c r="A61" s="871"/>
      <c r="B61" s="865"/>
      <c r="C61" s="867"/>
      <c r="D61" s="866"/>
      <c r="E61" s="1011"/>
      <c r="F61" s="867"/>
      <c r="G61" s="782"/>
      <c r="H61" s="782"/>
      <c r="I61" s="782"/>
      <c r="J61" s="782"/>
      <c r="K61" s="782"/>
      <c r="L61" s="782"/>
      <c r="M61" s="782"/>
      <c r="N61" s="782"/>
    </row>
    <row r="62" spans="1:14" s="733" customFormat="1">
      <c r="A62" s="878"/>
      <c r="B62" s="879" t="s">
        <v>1386</v>
      </c>
      <c r="C62" s="880">
        <v>17</v>
      </c>
      <c r="D62" s="881" t="s">
        <v>101</v>
      </c>
      <c r="E62" s="1011"/>
      <c r="F62" s="880">
        <f>C62*E62</f>
        <v>0</v>
      </c>
      <c r="G62" s="882"/>
      <c r="H62" s="882"/>
      <c r="I62" s="882"/>
      <c r="J62" s="882"/>
      <c r="K62" s="882"/>
      <c r="L62" s="882"/>
      <c r="M62" s="882"/>
      <c r="N62" s="882"/>
    </row>
    <row r="63" spans="1:14" s="733" customFormat="1" ht="36">
      <c r="A63" s="878"/>
      <c r="B63" s="758" t="s">
        <v>1387</v>
      </c>
      <c r="C63" s="880"/>
      <c r="D63" s="881"/>
      <c r="E63" s="1011"/>
      <c r="F63" s="880"/>
      <c r="G63" s="882"/>
      <c r="H63" s="882"/>
      <c r="I63" s="882"/>
      <c r="J63" s="882"/>
      <c r="K63" s="882"/>
      <c r="L63" s="882"/>
      <c r="M63" s="882"/>
      <c r="N63" s="882"/>
    </row>
    <row r="64" spans="1:14" s="733" customFormat="1">
      <c r="A64" s="883"/>
      <c r="B64" s="884"/>
      <c r="C64" s="884"/>
      <c r="D64" s="884"/>
      <c r="E64" s="869"/>
      <c r="F64" s="884"/>
      <c r="G64" s="768"/>
    </row>
    <row r="65" spans="1:6" s="775" customFormat="1">
      <c r="A65" s="885"/>
      <c r="B65" s="872" t="s">
        <v>1388</v>
      </c>
      <c r="C65" s="867"/>
      <c r="D65" s="866"/>
      <c r="E65" s="867"/>
      <c r="F65" s="867"/>
    </row>
    <row r="66" spans="1:6" s="775" customFormat="1" ht="23.65" customHeight="1">
      <c r="A66" s="885"/>
      <c r="B66" s="1137" t="s">
        <v>1389</v>
      </c>
      <c r="C66" s="1137"/>
      <c r="D66" s="1137"/>
      <c r="E66" s="1137">
        <v>1750</v>
      </c>
      <c r="F66" s="867"/>
    </row>
    <row r="67" spans="1:6" s="775" customFormat="1" ht="34.9" customHeight="1">
      <c r="A67" s="885"/>
      <c r="B67" s="1136" t="s">
        <v>1390</v>
      </c>
      <c r="C67" s="1136"/>
      <c r="D67" s="1136"/>
      <c r="E67" s="1136"/>
      <c r="F67" s="867"/>
    </row>
    <row r="68" spans="1:6" s="775" customFormat="1" ht="25.5">
      <c r="A68" s="885"/>
      <c r="B68" s="865" t="s">
        <v>1391</v>
      </c>
      <c r="C68" s="873"/>
      <c r="D68" s="874"/>
      <c r="E68" s="875"/>
      <c r="F68" s="867"/>
    </row>
    <row r="69" spans="1:6" s="775" customFormat="1">
      <c r="A69" s="885"/>
      <c r="B69" s="865"/>
      <c r="C69" s="873"/>
      <c r="D69" s="874"/>
      <c r="E69" s="875"/>
      <c r="F69" s="867"/>
    </row>
    <row r="70" spans="1:6" s="775" customFormat="1">
      <c r="A70" s="885" t="s">
        <v>32</v>
      </c>
      <c r="B70" s="872" t="s">
        <v>1392</v>
      </c>
      <c r="C70" s="867">
        <f>C78</f>
        <v>250</v>
      </c>
      <c r="D70" s="866" t="s">
        <v>101</v>
      </c>
      <c r="E70" s="867"/>
      <c r="F70" s="867"/>
    </row>
    <row r="71" spans="1:6" s="775" customFormat="1" ht="38.25">
      <c r="A71" s="885"/>
      <c r="B71" s="865" t="s">
        <v>1393</v>
      </c>
      <c r="C71" s="866">
        <f>C70*0.06</f>
        <v>15</v>
      </c>
      <c r="D71" s="867" t="s">
        <v>133</v>
      </c>
      <c r="E71" s="1011"/>
      <c r="F71" s="867">
        <f>C71*E71</f>
        <v>0</v>
      </c>
    </row>
    <row r="72" spans="1:6" s="775" customFormat="1" ht="51">
      <c r="A72" s="885"/>
      <c r="B72" s="865" t="s">
        <v>1394</v>
      </c>
      <c r="C72" s="866">
        <f>C70*0.06</f>
        <v>15</v>
      </c>
      <c r="D72" s="867" t="s">
        <v>133</v>
      </c>
      <c r="E72" s="1011"/>
      <c r="F72" s="886">
        <f>C72*E72</f>
        <v>0</v>
      </c>
    </row>
    <row r="73" spans="1:6" s="775" customFormat="1" ht="25.5">
      <c r="A73" s="885"/>
      <c r="B73" s="865" t="s">
        <v>1395</v>
      </c>
      <c r="C73" s="867">
        <f>C70</f>
        <v>250</v>
      </c>
      <c r="D73" s="866" t="s">
        <v>101</v>
      </c>
      <c r="E73" s="1011"/>
      <c r="F73" s="867">
        <f>C73*E73</f>
        <v>0</v>
      </c>
    </row>
    <row r="74" spans="1:6" s="775" customFormat="1">
      <c r="A74" s="885"/>
      <c r="B74" s="865"/>
      <c r="C74" s="867"/>
      <c r="D74" s="866"/>
      <c r="E74" s="1011"/>
      <c r="F74" s="867"/>
    </row>
    <row r="75" spans="1:6" s="775" customFormat="1">
      <c r="A75" s="885" t="s">
        <v>34</v>
      </c>
      <c r="B75" s="872" t="s">
        <v>1396</v>
      </c>
      <c r="C75" s="867"/>
      <c r="D75" s="866"/>
      <c r="E75" s="1011"/>
      <c r="F75" s="867"/>
    </row>
    <row r="76" spans="1:6" s="775" customFormat="1" ht="38.25">
      <c r="A76" s="887"/>
      <c r="B76" s="865" t="s">
        <v>1385</v>
      </c>
      <c r="C76" s="867"/>
      <c r="D76" s="866"/>
      <c r="E76" s="1011"/>
      <c r="F76" s="867"/>
    </row>
    <row r="77" spans="1:6" s="775" customFormat="1">
      <c r="A77" s="887"/>
      <c r="B77" s="865"/>
      <c r="C77" s="867"/>
      <c r="D77" s="866"/>
      <c r="E77" s="1011"/>
      <c r="F77" s="867"/>
    </row>
    <row r="78" spans="1:6" s="775" customFormat="1">
      <c r="A78" s="887"/>
      <c r="B78" s="872" t="s">
        <v>1397</v>
      </c>
      <c r="C78" s="867">
        <v>250</v>
      </c>
      <c r="D78" s="866" t="s">
        <v>101</v>
      </c>
      <c r="E78" s="1011"/>
      <c r="F78" s="867">
        <f>C78*E78</f>
        <v>0</v>
      </c>
    </row>
    <row r="79" spans="1:6" s="775" customFormat="1" ht="63.75">
      <c r="A79" s="887"/>
      <c r="B79" s="865" t="s">
        <v>1398</v>
      </c>
      <c r="C79" s="867"/>
      <c r="D79" s="866"/>
      <c r="E79" s="1011"/>
      <c r="F79" s="867"/>
    </row>
    <row r="80" spans="1:6" s="775" customFormat="1" ht="25.5">
      <c r="A80" s="887"/>
      <c r="B80" s="865" t="s">
        <v>1399</v>
      </c>
      <c r="C80" s="867"/>
      <c r="D80" s="866"/>
      <c r="E80" s="1011"/>
      <c r="F80" s="867"/>
    </row>
    <row r="81" spans="1:26" s="775" customFormat="1">
      <c r="A81" s="887"/>
      <c r="B81" s="865" t="s">
        <v>1400</v>
      </c>
      <c r="C81" s="867"/>
      <c r="D81" s="866"/>
      <c r="E81" s="1011"/>
      <c r="F81" s="867"/>
    </row>
    <row r="82" spans="1:26" s="775" customFormat="1">
      <c r="A82" s="887"/>
      <c r="B82" s="865"/>
      <c r="C82" s="867"/>
      <c r="D82" s="866"/>
      <c r="E82" s="1011"/>
      <c r="F82" s="867"/>
    </row>
    <row r="83" spans="1:26" s="775" customFormat="1">
      <c r="A83" s="885" t="s">
        <v>1401</v>
      </c>
      <c r="B83" s="872" t="s">
        <v>1402</v>
      </c>
      <c r="E83" s="1012"/>
      <c r="G83" s="870"/>
      <c r="H83" s="867"/>
    </row>
    <row r="84" spans="1:26" s="775" customFormat="1" ht="25.5">
      <c r="A84" s="885"/>
      <c r="B84" s="865" t="s">
        <v>1403</v>
      </c>
      <c r="C84" s="867">
        <f>SUM(C86 )</f>
        <v>1906</v>
      </c>
      <c r="D84" s="866" t="s">
        <v>101</v>
      </c>
      <c r="E84" s="1011"/>
      <c r="F84" s="867">
        <f>C84*E84</f>
        <v>0</v>
      </c>
      <c r="G84" s="888"/>
      <c r="I84" s="889"/>
      <c r="J84" s="889"/>
      <c r="K84" s="889"/>
      <c r="L84" s="889"/>
      <c r="M84" s="889"/>
      <c r="N84" s="889"/>
      <c r="O84" s="889"/>
      <c r="P84" s="889"/>
      <c r="Q84" s="889"/>
      <c r="R84" s="889"/>
      <c r="S84" s="889"/>
      <c r="T84" s="889"/>
      <c r="U84" s="889"/>
      <c r="V84" s="889"/>
      <c r="W84" s="889"/>
      <c r="X84" s="889"/>
      <c r="Y84" s="889"/>
      <c r="Z84" s="889"/>
    </row>
    <row r="85" spans="1:26" s="775" customFormat="1">
      <c r="A85" s="885"/>
      <c r="B85" s="865"/>
      <c r="C85" s="867"/>
      <c r="D85" s="866"/>
      <c r="E85" s="1011"/>
      <c r="F85" s="867"/>
    </row>
    <row r="86" spans="1:26" s="775" customFormat="1">
      <c r="A86" s="885" t="s">
        <v>274</v>
      </c>
      <c r="B86" s="872" t="s">
        <v>1404</v>
      </c>
      <c r="C86" s="867">
        <f>SUM(C90:C112)</f>
        <v>1906</v>
      </c>
      <c r="D86" s="866" t="s">
        <v>101</v>
      </c>
      <c r="E86" s="1013"/>
      <c r="F86" s="890"/>
      <c r="G86" s="870"/>
      <c r="H86" s="867"/>
    </row>
    <row r="87" spans="1:26" s="775" customFormat="1" ht="38.25">
      <c r="A87" s="885"/>
      <c r="B87" s="865" t="s">
        <v>1405</v>
      </c>
      <c r="C87" s="867"/>
      <c r="D87" s="866"/>
      <c r="E87" s="1013"/>
      <c r="F87" s="890"/>
      <c r="G87" s="870"/>
      <c r="H87" s="867"/>
    </row>
    <row r="88" spans="1:26" s="775" customFormat="1" ht="25.5">
      <c r="A88" s="887"/>
      <c r="B88" s="865" t="s">
        <v>1406</v>
      </c>
      <c r="C88" s="886"/>
      <c r="D88" s="866"/>
      <c r="E88" s="1013"/>
      <c r="F88" s="890"/>
    </row>
    <row r="89" spans="1:26" s="775" customFormat="1">
      <c r="A89" s="885"/>
      <c r="B89" s="872"/>
      <c r="C89" s="867"/>
      <c r="D89" s="866"/>
      <c r="E89" s="1013"/>
      <c r="F89" s="890"/>
      <c r="G89" s="870"/>
      <c r="H89" s="867"/>
    </row>
    <row r="90" spans="1:26" s="775" customFormat="1">
      <c r="A90" s="891"/>
      <c r="B90" s="872" t="s">
        <v>1407</v>
      </c>
      <c r="C90" s="867">
        <v>1235</v>
      </c>
      <c r="D90" s="866" t="s">
        <v>101</v>
      </c>
      <c r="E90" s="1011"/>
      <c r="F90" s="890">
        <f>C90*E90</f>
        <v>0</v>
      </c>
      <c r="G90" s="888"/>
      <c r="I90" s="889"/>
      <c r="J90" s="889"/>
      <c r="K90" s="889"/>
      <c r="L90" s="889"/>
      <c r="M90" s="889"/>
      <c r="N90" s="889"/>
      <c r="O90" s="889"/>
      <c r="P90" s="889"/>
      <c r="Q90" s="889"/>
      <c r="R90" s="889"/>
      <c r="S90" s="889"/>
      <c r="T90" s="889"/>
      <c r="U90" s="889"/>
      <c r="V90" s="889"/>
      <c r="W90" s="889"/>
      <c r="X90" s="889"/>
      <c r="Y90" s="889"/>
      <c r="Z90" s="889"/>
    </row>
    <row r="91" spans="1:26" s="775" customFormat="1">
      <c r="A91" s="891"/>
      <c r="B91" s="865" t="s">
        <v>1408</v>
      </c>
      <c r="C91" s="867"/>
      <c r="D91" s="866"/>
      <c r="E91" s="1013"/>
      <c r="F91" s="890"/>
      <c r="G91" s="888"/>
      <c r="I91" s="889"/>
      <c r="J91" s="889"/>
      <c r="K91" s="889"/>
      <c r="L91" s="889"/>
      <c r="M91" s="889"/>
      <c r="N91" s="889"/>
      <c r="O91" s="889"/>
      <c r="P91" s="889"/>
      <c r="Q91" s="889"/>
      <c r="R91" s="889"/>
      <c r="S91" s="889"/>
      <c r="T91" s="889"/>
      <c r="U91" s="889"/>
      <c r="V91" s="889"/>
      <c r="W91" s="889"/>
      <c r="X91" s="889"/>
      <c r="Y91" s="889"/>
      <c r="Z91" s="889"/>
    </row>
    <row r="92" spans="1:26" s="775" customFormat="1">
      <c r="A92" s="891"/>
      <c r="B92" s="865" t="s">
        <v>1409</v>
      </c>
      <c r="C92" s="886"/>
      <c r="D92" s="866"/>
      <c r="E92" s="1013"/>
      <c r="F92" s="890"/>
      <c r="G92" s="888"/>
      <c r="I92" s="889"/>
      <c r="J92" s="889"/>
      <c r="K92" s="889"/>
      <c r="L92" s="889"/>
      <c r="M92" s="889"/>
      <c r="N92" s="889"/>
      <c r="O92" s="889"/>
      <c r="P92" s="889"/>
      <c r="Q92" s="889"/>
      <c r="R92" s="889"/>
      <c r="S92" s="889"/>
      <c r="T92" s="889"/>
      <c r="U92" s="889"/>
      <c r="V92" s="889"/>
      <c r="W92" s="889"/>
      <c r="X92" s="889"/>
      <c r="Y92" s="889"/>
      <c r="Z92" s="889"/>
    </row>
    <row r="93" spans="1:26" s="775" customFormat="1">
      <c r="A93" s="891"/>
      <c r="B93" s="865"/>
      <c r="C93" s="886"/>
      <c r="D93" s="866"/>
      <c r="E93" s="1013"/>
      <c r="F93" s="890"/>
      <c r="G93" s="888"/>
      <c r="I93" s="889"/>
      <c r="J93" s="889"/>
      <c r="K93" s="889"/>
      <c r="L93" s="889"/>
      <c r="M93" s="889"/>
      <c r="N93" s="889"/>
      <c r="O93" s="889"/>
      <c r="P93" s="889"/>
      <c r="Q93" s="889"/>
      <c r="R93" s="889"/>
      <c r="S93" s="889"/>
      <c r="T93" s="889"/>
      <c r="U93" s="889"/>
      <c r="V93" s="889"/>
      <c r="W93" s="889"/>
      <c r="X93" s="889"/>
      <c r="Y93" s="889"/>
      <c r="Z93" s="889"/>
    </row>
    <row r="94" spans="1:26" s="775" customFormat="1">
      <c r="A94" s="891"/>
      <c r="B94" s="872" t="s">
        <v>1410</v>
      </c>
      <c r="C94" s="867">
        <v>205</v>
      </c>
      <c r="D94" s="866" t="s">
        <v>101</v>
      </c>
      <c r="E94" s="1011"/>
      <c r="F94" s="890">
        <f>C94*E94</f>
        <v>0</v>
      </c>
      <c r="G94" s="888"/>
      <c r="I94" s="889"/>
      <c r="J94" s="889"/>
      <c r="K94" s="889"/>
      <c r="L94" s="889"/>
      <c r="M94" s="889"/>
      <c r="N94" s="889"/>
      <c r="O94" s="889"/>
      <c r="P94" s="889"/>
      <c r="Q94" s="889"/>
      <c r="R94" s="889"/>
      <c r="S94" s="889"/>
      <c r="T94" s="889"/>
      <c r="U94" s="889"/>
      <c r="V94" s="889"/>
      <c r="W94" s="889"/>
      <c r="X94" s="889"/>
      <c r="Y94" s="889"/>
      <c r="Z94" s="889"/>
    </row>
    <row r="95" spans="1:26" s="775" customFormat="1" ht="51">
      <c r="A95" s="887"/>
      <c r="B95" s="865" t="s">
        <v>1411</v>
      </c>
      <c r="C95" s="892"/>
      <c r="D95" s="893"/>
      <c r="E95" s="1013"/>
      <c r="F95" s="894"/>
    </row>
    <row r="96" spans="1:26" s="775" customFormat="1">
      <c r="A96" s="887"/>
      <c r="B96" s="865"/>
      <c r="C96" s="886"/>
      <c r="D96" s="866"/>
      <c r="E96" s="1013"/>
      <c r="F96" s="890"/>
    </row>
    <row r="97" spans="1:26" s="775" customFormat="1">
      <c r="A97" s="891"/>
      <c r="B97" s="872" t="s">
        <v>1412</v>
      </c>
      <c r="C97" s="867">
        <v>87</v>
      </c>
      <c r="D97" s="866" t="s">
        <v>101</v>
      </c>
      <c r="E97" s="1011"/>
      <c r="F97" s="890">
        <f>C97*E97</f>
        <v>0</v>
      </c>
      <c r="G97" s="888"/>
      <c r="I97" s="889"/>
      <c r="J97" s="889"/>
      <c r="K97" s="889"/>
      <c r="L97" s="889"/>
      <c r="M97" s="889"/>
      <c r="N97" s="889"/>
      <c r="O97" s="889"/>
      <c r="P97" s="889"/>
      <c r="Q97" s="889"/>
      <c r="R97" s="889"/>
      <c r="S97" s="889"/>
      <c r="T97" s="889"/>
      <c r="U97" s="889"/>
      <c r="V97" s="889"/>
      <c r="W97" s="889"/>
      <c r="X97" s="889"/>
      <c r="Y97" s="889"/>
      <c r="Z97" s="889"/>
    </row>
    <row r="98" spans="1:26" s="775" customFormat="1">
      <c r="A98" s="891"/>
      <c r="B98" s="865" t="s">
        <v>1413</v>
      </c>
      <c r="C98" s="867"/>
      <c r="D98" s="866"/>
      <c r="E98" s="1013"/>
      <c r="F98" s="890"/>
      <c r="G98" s="888"/>
      <c r="I98" s="889"/>
      <c r="J98" s="889"/>
      <c r="K98" s="889"/>
      <c r="L98" s="889"/>
      <c r="M98" s="889"/>
      <c r="N98" s="889"/>
      <c r="O98" s="889"/>
      <c r="P98" s="889"/>
      <c r="Q98" s="889"/>
      <c r="R98" s="889"/>
      <c r="S98" s="889"/>
      <c r="T98" s="889"/>
      <c r="U98" s="889"/>
      <c r="V98" s="889"/>
      <c r="W98" s="889"/>
      <c r="X98" s="889"/>
      <c r="Y98" s="889"/>
      <c r="Z98" s="889"/>
    </row>
    <row r="99" spans="1:26" s="775" customFormat="1">
      <c r="A99" s="887"/>
      <c r="B99" s="865" t="s">
        <v>1414</v>
      </c>
      <c r="C99" s="886"/>
      <c r="D99" s="866"/>
      <c r="E99" s="1013"/>
      <c r="F99" s="890"/>
    </row>
    <row r="100" spans="1:26">
      <c r="E100" s="1014"/>
    </row>
    <row r="101" spans="1:26" s="775" customFormat="1">
      <c r="A101" s="891"/>
      <c r="B101" s="872" t="s">
        <v>1415</v>
      </c>
      <c r="C101" s="867">
        <v>142</v>
      </c>
      <c r="D101" s="866" t="s">
        <v>101</v>
      </c>
      <c r="E101" s="1011"/>
      <c r="F101" s="890">
        <f>C101*E101</f>
        <v>0</v>
      </c>
      <c r="G101" s="888"/>
      <c r="I101" s="889"/>
      <c r="J101" s="889"/>
      <c r="K101" s="889"/>
      <c r="L101" s="889"/>
      <c r="M101" s="889"/>
      <c r="N101" s="889"/>
      <c r="O101" s="889"/>
      <c r="P101" s="889"/>
      <c r="Q101" s="889"/>
      <c r="R101" s="889"/>
      <c r="S101" s="889"/>
      <c r="T101" s="889"/>
      <c r="U101" s="889"/>
      <c r="V101" s="889"/>
      <c r="W101" s="889"/>
      <c r="X101" s="889"/>
      <c r="Y101" s="889"/>
      <c r="Z101" s="889"/>
    </row>
    <row r="102" spans="1:26" s="775" customFormat="1">
      <c r="A102" s="891"/>
      <c r="B102" s="865" t="s">
        <v>1413</v>
      </c>
      <c r="C102" s="867"/>
      <c r="D102" s="866"/>
      <c r="E102" s="1013"/>
      <c r="F102" s="890"/>
      <c r="G102" s="888"/>
      <c r="I102" s="889"/>
      <c r="J102" s="889"/>
      <c r="K102" s="889"/>
      <c r="L102" s="889"/>
      <c r="M102" s="889"/>
      <c r="N102" s="889"/>
      <c r="O102" s="889"/>
      <c r="P102" s="889"/>
      <c r="Q102" s="889"/>
      <c r="R102" s="889"/>
      <c r="S102" s="889"/>
      <c r="T102" s="889"/>
      <c r="U102" s="889"/>
      <c r="V102" s="889"/>
      <c r="W102" s="889"/>
      <c r="X102" s="889"/>
      <c r="Y102" s="889"/>
      <c r="Z102" s="889"/>
    </row>
    <row r="103" spans="1:26" s="775" customFormat="1">
      <c r="A103" s="887"/>
      <c r="B103" s="865" t="s">
        <v>1416</v>
      </c>
      <c r="C103" s="886"/>
      <c r="D103" s="866"/>
      <c r="E103" s="1013"/>
      <c r="F103" s="890"/>
    </row>
    <row r="104" spans="1:26" s="775" customFormat="1">
      <c r="A104" s="887"/>
      <c r="B104" s="865"/>
      <c r="C104" s="886"/>
      <c r="D104" s="866"/>
      <c r="E104" s="1013"/>
      <c r="F104" s="890"/>
    </row>
    <row r="105" spans="1:26" s="775" customFormat="1">
      <c r="A105" s="891"/>
      <c r="B105" s="872" t="s">
        <v>1417</v>
      </c>
      <c r="C105" s="867">
        <v>143</v>
      </c>
      <c r="D105" s="866" t="s">
        <v>101</v>
      </c>
      <c r="E105" s="1011"/>
      <c r="F105" s="890">
        <f>C105*E105</f>
        <v>0</v>
      </c>
      <c r="G105" s="888"/>
      <c r="I105" s="889"/>
      <c r="J105" s="889"/>
      <c r="K105" s="889"/>
      <c r="L105" s="889"/>
      <c r="M105" s="889"/>
      <c r="N105" s="889"/>
      <c r="O105" s="889"/>
      <c r="P105" s="889"/>
      <c r="Q105" s="889"/>
      <c r="R105" s="889"/>
      <c r="S105" s="889"/>
      <c r="T105" s="889"/>
      <c r="U105" s="889"/>
      <c r="V105" s="889"/>
      <c r="W105" s="889"/>
      <c r="X105" s="889"/>
      <c r="Y105" s="889"/>
      <c r="Z105" s="889"/>
    </row>
    <row r="106" spans="1:26" s="775" customFormat="1">
      <c r="A106" s="891"/>
      <c r="B106" s="865" t="s">
        <v>1413</v>
      </c>
      <c r="C106" s="867"/>
      <c r="D106" s="866"/>
      <c r="E106" s="1013"/>
      <c r="F106" s="890"/>
      <c r="G106" s="888"/>
      <c r="I106" s="889"/>
      <c r="J106" s="889"/>
      <c r="K106" s="889"/>
      <c r="L106" s="889"/>
      <c r="M106" s="889"/>
      <c r="N106" s="889"/>
      <c r="O106" s="889"/>
      <c r="P106" s="889"/>
      <c r="Q106" s="889"/>
      <c r="R106" s="889"/>
      <c r="S106" s="889"/>
      <c r="T106" s="889"/>
      <c r="U106" s="889"/>
      <c r="V106" s="889"/>
      <c r="W106" s="889"/>
      <c r="X106" s="889"/>
      <c r="Y106" s="889"/>
      <c r="Z106" s="889"/>
    </row>
    <row r="107" spans="1:26" s="775" customFormat="1">
      <c r="A107" s="887"/>
      <c r="B107" s="865" t="s">
        <v>1418</v>
      </c>
      <c r="C107" s="886"/>
      <c r="D107" s="866"/>
      <c r="E107" s="1013"/>
      <c r="F107" s="890"/>
    </row>
    <row r="108" spans="1:26" s="775" customFormat="1">
      <c r="A108" s="887"/>
      <c r="B108" s="865"/>
      <c r="C108" s="886"/>
      <c r="D108" s="866"/>
      <c r="E108" s="1013"/>
      <c r="F108" s="890"/>
    </row>
    <row r="109" spans="1:26" s="775" customFormat="1">
      <c r="A109" s="891"/>
      <c r="B109" s="872" t="s">
        <v>1419</v>
      </c>
      <c r="C109" s="867">
        <v>94</v>
      </c>
      <c r="D109" s="866" t="s">
        <v>101</v>
      </c>
      <c r="E109" s="1011"/>
      <c r="F109" s="890">
        <f>C109*E109</f>
        <v>0</v>
      </c>
      <c r="G109" s="888"/>
      <c r="I109" s="889"/>
      <c r="J109" s="889"/>
      <c r="K109" s="889"/>
      <c r="L109" s="889"/>
      <c r="M109" s="889"/>
      <c r="N109" s="889"/>
      <c r="O109" s="889"/>
      <c r="P109" s="889"/>
      <c r="Q109" s="889"/>
      <c r="R109" s="889"/>
      <c r="S109" s="889"/>
      <c r="T109" s="889"/>
      <c r="U109" s="889"/>
      <c r="V109" s="889"/>
      <c r="W109" s="889"/>
      <c r="X109" s="889"/>
      <c r="Y109" s="889"/>
      <c r="Z109" s="889"/>
    </row>
    <row r="110" spans="1:26" s="775" customFormat="1">
      <c r="A110" s="891"/>
      <c r="B110" s="865" t="s">
        <v>1413</v>
      </c>
      <c r="C110" s="867"/>
      <c r="D110" s="866"/>
      <c r="E110" s="1013"/>
      <c r="F110" s="890"/>
      <c r="G110" s="888"/>
      <c r="I110" s="889"/>
      <c r="J110" s="889"/>
      <c r="K110" s="889"/>
      <c r="L110" s="889"/>
      <c r="M110" s="889"/>
      <c r="N110" s="889"/>
      <c r="O110" s="889"/>
      <c r="P110" s="889"/>
      <c r="Q110" s="889"/>
      <c r="R110" s="889"/>
      <c r="S110" s="889"/>
      <c r="T110" s="889"/>
      <c r="U110" s="889"/>
      <c r="V110" s="889"/>
      <c r="W110" s="889"/>
      <c r="X110" s="889"/>
      <c r="Y110" s="889"/>
      <c r="Z110" s="889"/>
    </row>
    <row r="111" spans="1:26" s="775" customFormat="1">
      <c r="A111" s="887"/>
      <c r="B111" s="865" t="s">
        <v>1418</v>
      </c>
      <c r="C111" s="886"/>
      <c r="D111" s="866"/>
      <c r="E111" s="1013"/>
      <c r="F111" s="890"/>
    </row>
    <row r="112" spans="1:26" s="775" customFormat="1">
      <c r="A112" s="887"/>
      <c r="B112" s="865"/>
      <c r="C112" s="886"/>
      <c r="D112" s="866"/>
      <c r="E112" s="1013"/>
      <c r="F112" s="890"/>
    </row>
    <row r="113" spans="1:26" s="775" customFormat="1">
      <c r="A113" s="887"/>
      <c r="B113" s="865"/>
      <c r="C113" s="886"/>
      <c r="D113" s="866"/>
      <c r="E113" s="1013"/>
      <c r="F113" s="890"/>
    </row>
    <row r="114" spans="1:26" s="775" customFormat="1">
      <c r="A114" s="887"/>
      <c r="B114" s="865" t="s">
        <v>1418</v>
      </c>
      <c r="C114" s="886"/>
      <c r="D114" s="866"/>
      <c r="E114" s="1013"/>
      <c r="F114" s="890"/>
    </row>
    <row r="115" spans="1:26" s="775" customFormat="1">
      <c r="A115" s="887"/>
      <c r="B115" s="865"/>
      <c r="C115" s="886"/>
      <c r="D115" s="866"/>
      <c r="E115" s="1013"/>
      <c r="F115" s="890"/>
    </row>
    <row r="116" spans="1:26" s="891" customFormat="1">
      <c r="A116" s="885" t="s">
        <v>1420</v>
      </c>
      <c r="B116" s="895" t="s">
        <v>1421</v>
      </c>
      <c r="C116" s="875">
        <f>SUM(C121:C122)</f>
        <v>120</v>
      </c>
      <c r="D116" s="874" t="s">
        <v>101</v>
      </c>
      <c r="E116" s="1015"/>
      <c r="F116" s="896">
        <f>C116*E116</f>
        <v>0</v>
      </c>
      <c r="G116" s="897"/>
      <c r="H116" s="898"/>
    </row>
    <row r="117" spans="1:26" s="891" customFormat="1">
      <c r="A117" s="885"/>
      <c r="B117" s="899" t="s">
        <v>1422</v>
      </c>
      <c r="C117" s="874"/>
      <c r="D117" s="874"/>
      <c r="E117" s="1016"/>
      <c r="F117" s="733"/>
      <c r="G117" s="900"/>
      <c r="H117" s="901"/>
      <c r="I117" s="902"/>
      <c r="J117" s="902"/>
      <c r="K117" s="902"/>
      <c r="L117" s="902"/>
      <c r="M117" s="902"/>
      <c r="N117" s="902"/>
      <c r="O117" s="902"/>
      <c r="P117" s="902"/>
      <c r="Q117" s="902"/>
      <c r="R117" s="902"/>
      <c r="S117" s="902"/>
      <c r="T117" s="902"/>
      <c r="U117" s="902"/>
      <c r="V117" s="902"/>
      <c r="W117" s="902"/>
      <c r="X117" s="902"/>
      <c r="Y117" s="902"/>
      <c r="Z117" s="902"/>
    </row>
    <row r="118" spans="1:26" s="891" customFormat="1" ht="13.5">
      <c r="A118" s="885"/>
      <c r="B118" s="803"/>
      <c r="C118" s="874"/>
      <c r="D118" s="874"/>
      <c r="E118" s="1015"/>
      <c r="F118" s="896"/>
      <c r="G118" s="900"/>
      <c r="H118" s="901"/>
      <c r="I118" s="902"/>
      <c r="J118" s="902"/>
      <c r="K118" s="902"/>
      <c r="L118" s="902"/>
      <c r="M118" s="902"/>
      <c r="N118" s="902"/>
      <c r="O118" s="902"/>
      <c r="P118" s="902"/>
      <c r="Q118" s="902"/>
      <c r="R118" s="902"/>
      <c r="S118" s="902"/>
      <c r="T118" s="902"/>
      <c r="U118" s="902"/>
      <c r="V118" s="902"/>
      <c r="W118" s="902"/>
      <c r="X118" s="902"/>
      <c r="Y118" s="902"/>
      <c r="Z118" s="902"/>
    </row>
    <row r="119" spans="1:26" s="891" customFormat="1">
      <c r="A119" s="885" t="s">
        <v>1423</v>
      </c>
      <c r="B119" s="895" t="s">
        <v>1424</v>
      </c>
      <c r="C119" s="875">
        <f>C116</f>
        <v>120</v>
      </c>
      <c r="D119" s="874" t="s">
        <v>101</v>
      </c>
      <c r="E119" s="1015"/>
      <c r="F119" s="896"/>
      <c r="G119" s="897"/>
      <c r="H119" s="898"/>
    </row>
    <row r="120" spans="1:26" s="891" customFormat="1" ht="13.5">
      <c r="B120" s="803"/>
      <c r="C120" s="903"/>
      <c r="D120" s="874"/>
      <c r="E120" s="1015"/>
      <c r="F120" s="896"/>
      <c r="G120" s="900"/>
      <c r="H120" s="901"/>
      <c r="I120" s="902"/>
      <c r="J120" s="902"/>
      <c r="K120" s="902"/>
      <c r="L120" s="902"/>
      <c r="M120" s="902"/>
      <c r="N120" s="902"/>
      <c r="O120" s="902"/>
      <c r="P120" s="902"/>
      <c r="Q120" s="902"/>
      <c r="R120" s="902"/>
      <c r="S120" s="902"/>
      <c r="T120" s="902"/>
      <c r="U120" s="902"/>
      <c r="V120" s="902"/>
      <c r="W120" s="902"/>
      <c r="X120" s="902"/>
      <c r="Y120" s="902"/>
      <c r="Z120" s="902"/>
    </row>
    <row r="121" spans="1:26" s="891" customFormat="1" ht="25.5">
      <c r="B121" s="895" t="s">
        <v>1425</v>
      </c>
      <c r="C121" s="875">
        <v>120</v>
      </c>
      <c r="D121" s="874" t="s">
        <v>101</v>
      </c>
      <c r="E121" s="1015"/>
      <c r="F121" s="896">
        <f>C121*E121</f>
        <v>0</v>
      </c>
      <c r="G121" s="900"/>
      <c r="H121" s="901"/>
      <c r="I121" s="902"/>
      <c r="J121" s="902"/>
      <c r="K121" s="902"/>
      <c r="L121" s="902"/>
      <c r="M121" s="902"/>
      <c r="N121" s="902"/>
      <c r="O121" s="902"/>
      <c r="P121" s="902"/>
      <c r="Q121" s="902"/>
      <c r="R121" s="902"/>
      <c r="S121" s="902"/>
      <c r="T121" s="902"/>
      <c r="U121" s="902"/>
      <c r="V121" s="902"/>
      <c r="W121" s="902"/>
      <c r="X121" s="902"/>
      <c r="Y121" s="902"/>
      <c r="Z121" s="902"/>
    </row>
    <row r="122" spans="1:26" s="891" customFormat="1" ht="114.75">
      <c r="B122" s="899" t="s">
        <v>1426</v>
      </c>
      <c r="C122" s="875"/>
      <c r="D122" s="874"/>
      <c r="E122" s="1015"/>
      <c r="F122" s="896"/>
      <c r="G122" s="900"/>
      <c r="H122" s="901"/>
      <c r="I122" s="902"/>
      <c r="J122" s="902"/>
      <c r="K122" s="902"/>
      <c r="L122" s="902"/>
      <c r="M122" s="902"/>
      <c r="N122" s="902"/>
      <c r="O122" s="902"/>
      <c r="P122" s="902"/>
      <c r="Q122" s="902"/>
      <c r="R122" s="902"/>
      <c r="S122" s="902"/>
      <c r="T122" s="902"/>
      <c r="U122" s="902"/>
      <c r="V122" s="902"/>
      <c r="W122" s="902"/>
      <c r="X122" s="902"/>
      <c r="Y122" s="902"/>
      <c r="Z122" s="902"/>
    </row>
    <row r="123" spans="1:26" s="891" customFormat="1">
      <c r="B123" s="899"/>
      <c r="C123" s="875"/>
      <c r="D123" s="874"/>
      <c r="E123" s="1015"/>
      <c r="F123" s="896"/>
      <c r="G123" s="900"/>
      <c r="H123" s="901"/>
      <c r="I123" s="902"/>
      <c r="J123" s="902"/>
      <c r="K123" s="902"/>
      <c r="L123" s="902"/>
      <c r="M123" s="902"/>
      <c r="N123" s="902"/>
      <c r="O123" s="902"/>
      <c r="P123" s="902"/>
      <c r="Q123" s="902"/>
      <c r="R123" s="902"/>
      <c r="S123" s="902"/>
      <c r="T123" s="902"/>
      <c r="U123" s="902"/>
      <c r="V123" s="902"/>
      <c r="W123" s="902"/>
      <c r="X123" s="902"/>
      <c r="Y123" s="902"/>
      <c r="Z123" s="902"/>
    </row>
    <row r="124" spans="1:26" s="904" customFormat="1">
      <c r="A124" s="885" t="s">
        <v>1427</v>
      </c>
      <c r="B124" s="872" t="s">
        <v>1428</v>
      </c>
      <c r="C124" s="867"/>
      <c r="D124" s="866"/>
      <c r="E124" s="1011"/>
      <c r="F124" s="867"/>
    </row>
    <row r="125" spans="1:26" s="904" customFormat="1">
      <c r="A125" s="885"/>
      <c r="B125" s="872"/>
      <c r="C125" s="867"/>
      <c r="D125" s="866"/>
      <c r="E125" s="1011"/>
      <c r="F125" s="867"/>
    </row>
    <row r="126" spans="1:26" s="904" customFormat="1" ht="25.5">
      <c r="A126" s="885"/>
      <c r="B126" s="865" t="s">
        <v>1429</v>
      </c>
      <c r="C126" s="867">
        <v>280</v>
      </c>
      <c r="D126" s="866" t="s">
        <v>99</v>
      </c>
      <c r="E126" s="1011"/>
      <c r="F126" s="867">
        <f>C126*E126</f>
        <v>0</v>
      </c>
    </row>
    <row r="127" spans="1:26" s="904" customFormat="1" ht="51">
      <c r="A127" s="885"/>
      <c r="B127" s="865" t="s">
        <v>1430</v>
      </c>
      <c r="C127" s="867"/>
      <c r="D127" s="866"/>
      <c r="E127" s="1011"/>
      <c r="F127" s="867"/>
    </row>
    <row r="128" spans="1:26" s="775" customFormat="1">
      <c r="A128" s="885"/>
      <c r="B128" s="905"/>
      <c r="C128" s="906"/>
      <c r="D128" s="907"/>
      <c r="E128" s="1011"/>
      <c r="F128" s="906"/>
    </row>
    <row r="129" spans="1:23" s="775" customFormat="1">
      <c r="A129" s="885" t="s">
        <v>1431</v>
      </c>
      <c r="B129" s="872" t="s">
        <v>1432</v>
      </c>
      <c r="C129" s="867"/>
      <c r="D129" s="866"/>
      <c r="E129" s="1011"/>
      <c r="F129" s="867"/>
    </row>
    <row r="130" spans="1:23" s="775" customFormat="1">
      <c r="A130" s="885"/>
      <c r="B130" s="872"/>
      <c r="C130" s="867"/>
      <c r="D130" s="866"/>
      <c r="E130" s="1011"/>
      <c r="F130" s="867"/>
    </row>
    <row r="131" spans="1:23" s="775" customFormat="1" ht="76.5">
      <c r="A131" s="885"/>
      <c r="B131" s="905" t="s">
        <v>1433</v>
      </c>
      <c r="C131" s="880">
        <v>50</v>
      </c>
      <c r="D131" s="881" t="s">
        <v>99</v>
      </c>
      <c r="E131" s="1011"/>
      <c r="F131" s="880">
        <f>C131*E131</f>
        <v>0</v>
      </c>
    </row>
    <row r="132" spans="1:23" s="775" customFormat="1">
      <c r="A132" s="885"/>
      <c r="B132" s="905"/>
      <c r="C132" s="880"/>
      <c r="D132" s="881"/>
      <c r="E132" s="1011"/>
      <c r="F132" s="880"/>
    </row>
    <row r="133" spans="1:23" s="775" customFormat="1">
      <c r="A133" s="885" t="s">
        <v>1434</v>
      </c>
      <c r="B133" s="872" t="s">
        <v>1435</v>
      </c>
      <c r="C133" s="867"/>
      <c r="D133" s="866"/>
      <c r="E133" s="1011"/>
      <c r="F133" s="867"/>
    </row>
    <row r="134" spans="1:23" s="775" customFormat="1">
      <c r="A134" s="885"/>
      <c r="B134" s="872"/>
      <c r="C134" s="867"/>
      <c r="D134" s="866"/>
      <c r="E134" s="1011"/>
      <c r="F134" s="867"/>
    </row>
    <row r="135" spans="1:23" s="775" customFormat="1" ht="114.75">
      <c r="A135" s="885"/>
      <c r="B135" s="905" t="s">
        <v>1436</v>
      </c>
      <c r="C135" s="880">
        <v>17</v>
      </c>
      <c r="D135" s="881" t="s">
        <v>318</v>
      </c>
      <c r="E135" s="1011"/>
      <c r="F135" s="880">
        <f>C135*E135</f>
        <v>0</v>
      </c>
    </row>
    <row r="136" spans="1:23" s="775" customFormat="1">
      <c r="A136" s="885"/>
      <c r="B136" s="905"/>
      <c r="C136" s="880"/>
      <c r="D136" s="881"/>
      <c r="E136" s="867"/>
      <c r="F136" s="880"/>
    </row>
    <row r="137" spans="1:23" s="775" customFormat="1">
      <c r="A137" s="908" t="s">
        <v>1079</v>
      </c>
      <c r="B137" s="909" t="s">
        <v>1437</v>
      </c>
      <c r="C137" s="910"/>
      <c r="D137" s="911"/>
      <c r="E137" s="910"/>
      <c r="F137" s="912">
        <f>SUM(F54:F135 )</f>
        <v>0</v>
      </c>
      <c r="G137" s="889"/>
      <c r="H137" s="889"/>
      <c r="I137" s="889"/>
      <c r="J137" s="889"/>
      <c r="K137" s="889"/>
      <c r="L137" s="889"/>
      <c r="M137" s="889"/>
      <c r="N137" s="889"/>
      <c r="O137" s="889"/>
      <c r="P137" s="889"/>
      <c r="Q137" s="889"/>
      <c r="R137" s="889"/>
      <c r="S137" s="889"/>
      <c r="T137" s="889"/>
      <c r="U137" s="889"/>
      <c r="V137" s="889"/>
      <c r="W137" s="889"/>
    </row>
  </sheetData>
  <sheetProtection algorithmName="SHA-512" hashValue="E6xolP2UoGESfqcJyYPXfPBf6dAi3SeBvjHlL+Nnszco/gVrNXfuPFQ73vrL/7Esuk9quG9OjnIM5IoUgDWjhA==" saltValue="JvXGbKr9KL0O8x0q6qR3WA==" spinCount="100000" sheet="1" objects="1" scenarios="1"/>
  <mergeCells count="33">
    <mergeCell ref="B50:E50"/>
    <mergeCell ref="B66:E66"/>
    <mergeCell ref="B67:E67"/>
    <mergeCell ref="B37:F37"/>
    <mergeCell ref="B38:F38"/>
    <mergeCell ref="B39:F39"/>
    <mergeCell ref="B40:F40"/>
    <mergeCell ref="B41:F41"/>
    <mergeCell ref="B49:E49"/>
    <mergeCell ref="B36:F36"/>
    <mergeCell ref="B19:F19"/>
    <mergeCell ref="B20:F20"/>
    <mergeCell ref="B21:F21"/>
    <mergeCell ref="B22:F22"/>
    <mergeCell ref="B26:F26"/>
    <mergeCell ref="B28:F28"/>
    <mergeCell ref="B29:F29"/>
    <mergeCell ref="B30:F30"/>
    <mergeCell ref="B32:F32"/>
    <mergeCell ref="B33:F33"/>
    <mergeCell ref="B34:F34"/>
    <mergeCell ref="B18:F18"/>
    <mergeCell ref="B4:F4"/>
    <mergeCell ref="B7:F7"/>
    <mergeCell ref="B9:F9"/>
    <mergeCell ref="B10:F10"/>
    <mergeCell ref="B11:F11"/>
    <mergeCell ref="B12:F12"/>
    <mergeCell ref="B13:F13"/>
    <mergeCell ref="B14:F14"/>
    <mergeCell ref="B15:F15"/>
    <mergeCell ref="B16:F16"/>
    <mergeCell ref="B17:F17"/>
  </mergeCells>
  <pageMargins left="1.0631944444444399" right="0.39374999999999999" top="0.51180555555555496" bottom="0.67916666666666703" header="0.51180555555555496" footer="0"/>
  <pageSetup paperSize="9" scale="89" orientation="portrait" horizontalDpi="300" verticalDpi="300" r:id="rId1"/>
  <headerFooter>
    <oddFooter>&amp;L 2231KA ČUFARJEVA 2: Načrt krajinske arhitekture&amp;CPZI</oddFooter>
  </headerFooter>
  <rowBreaks count="3" manualBreakCount="3">
    <brk id="43" max="16383" man="1"/>
    <brk id="74" max="16383" man="1"/>
    <brk id="118" max="16383" man="1"/>
  </row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ALW112"/>
  <sheetViews>
    <sheetView view="pageBreakPreview" topLeftCell="A24" zoomScale="120" zoomScaleNormal="100" zoomScalePageLayoutView="120" workbookViewId="0">
      <selection activeCell="I32" sqref="I32"/>
    </sheetView>
  </sheetViews>
  <sheetFormatPr defaultColWidth="11.21875" defaultRowHeight="12.75"/>
  <cols>
    <col min="1" max="1" width="5.88671875" style="775" customWidth="1"/>
    <col min="2" max="2" width="31.33203125" style="775" customWidth="1"/>
    <col min="3" max="3" width="9.33203125" style="775" customWidth="1"/>
    <col min="4" max="4" width="5.5546875" style="775" customWidth="1"/>
    <col min="5" max="5" width="9.6640625" style="775" customWidth="1"/>
    <col min="6" max="6" width="9.5546875" style="775" customWidth="1"/>
    <col min="7" max="14" width="6.77734375" style="775" customWidth="1"/>
    <col min="15" max="1011" width="11.21875" style="775"/>
    <col min="1012" max="1024" width="9" style="733" customWidth="1"/>
    <col min="1025" max="16384" width="11.21875" style="733"/>
  </cols>
  <sheetData>
    <row r="1" spans="1:14">
      <c r="A1" s="769"/>
      <c r="B1" s="770"/>
      <c r="C1" s="771"/>
      <c r="D1" s="771"/>
      <c r="E1" s="772" t="s">
        <v>1237</v>
      </c>
      <c r="F1" s="773"/>
      <c r="G1" s="774"/>
      <c r="H1" s="774"/>
      <c r="I1" s="774"/>
      <c r="J1" s="774"/>
      <c r="K1" s="774"/>
      <c r="L1" s="774"/>
      <c r="M1" s="774"/>
      <c r="N1" s="774"/>
    </row>
    <row r="2" spans="1:14">
      <c r="A2" s="769" t="s">
        <v>0</v>
      </c>
      <c r="B2" s="776" t="s">
        <v>1217</v>
      </c>
      <c r="C2" s="777" t="s">
        <v>3</v>
      </c>
      <c r="D2" s="774" t="s">
        <v>2</v>
      </c>
      <c r="E2" s="772" t="s">
        <v>1238</v>
      </c>
      <c r="F2" s="772" t="s">
        <v>1239</v>
      </c>
      <c r="G2" s="774"/>
      <c r="H2" s="774"/>
      <c r="I2" s="774"/>
      <c r="J2" s="774"/>
      <c r="K2" s="774"/>
      <c r="L2" s="774"/>
      <c r="M2" s="774"/>
      <c r="N2" s="774"/>
    </row>
    <row r="3" spans="1:14">
      <c r="A3" s="769"/>
      <c r="B3" s="776"/>
      <c r="C3" s="778"/>
      <c r="D3" s="771"/>
      <c r="E3" s="773"/>
      <c r="F3" s="773"/>
      <c r="G3" s="774"/>
      <c r="H3" s="774"/>
      <c r="I3" s="774"/>
      <c r="J3" s="774"/>
      <c r="K3" s="774"/>
      <c r="L3" s="774"/>
      <c r="M3" s="774"/>
      <c r="N3" s="774"/>
    </row>
    <row r="4" spans="1:14" ht="12.75" customHeight="1">
      <c r="A4" s="769"/>
      <c r="B4" s="1108" t="s">
        <v>1240</v>
      </c>
      <c r="C4" s="1108"/>
      <c r="D4" s="1108"/>
      <c r="E4" s="1108"/>
      <c r="F4" s="1108"/>
      <c r="G4" s="774"/>
      <c r="H4" s="774"/>
      <c r="I4" s="774"/>
      <c r="J4" s="774"/>
      <c r="K4" s="774"/>
      <c r="L4" s="774"/>
      <c r="M4" s="774"/>
      <c r="N4" s="774"/>
    </row>
    <row r="5" spans="1:14">
      <c r="A5" s="769"/>
      <c r="B5" s="776"/>
      <c r="C5" s="778"/>
      <c r="D5" s="771"/>
      <c r="E5" s="773"/>
      <c r="F5" s="773"/>
      <c r="G5" s="774"/>
      <c r="H5" s="774"/>
      <c r="I5" s="774"/>
      <c r="J5" s="774"/>
      <c r="K5" s="774"/>
      <c r="L5" s="774"/>
      <c r="M5" s="774"/>
      <c r="N5" s="774"/>
    </row>
    <row r="6" spans="1:14">
      <c r="A6" s="780"/>
      <c r="B6" s="781" t="s">
        <v>1241</v>
      </c>
      <c r="C6" s="771"/>
      <c r="D6" s="773"/>
      <c r="E6" s="773"/>
      <c r="F6" s="773"/>
      <c r="G6" s="782"/>
      <c r="H6" s="782"/>
      <c r="I6" s="782"/>
      <c r="J6" s="782"/>
      <c r="K6" s="782"/>
      <c r="L6" s="782"/>
      <c r="M6" s="782"/>
      <c r="N6" s="782"/>
    </row>
    <row r="7" spans="1:14" ht="32.25" customHeight="1">
      <c r="A7" s="769"/>
      <c r="B7" s="1107" t="s">
        <v>1242</v>
      </c>
      <c r="C7" s="1107"/>
      <c r="D7" s="1107"/>
      <c r="E7" s="1107"/>
      <c r="F7" s="1107"/>
      <c r="G7" s="782"/>
      <c r="H7" s="782"/>
      <c r="I7" s="782"/>
      <c r="J7" s="782"/>
      <c r="K7" s="782"/>
      <c r="L7" s="782"/>
      <c r="M7" s="782"/>
      <c r="N7" s="782"/>
    </row>
    <row r="8" spans="1:14">
      <c r="A8" s="769"/>
      <c r="B8" s="784" t="s">
        <v>1243</v>
      </c>
      <c r="C8" s="771"/>
      <c r="D8" s="771"/>
      <c r="E8" s="773"/>
      <c r="F8" s="773"/>
      <c r="G8" s="782"/>
      <c r="H8" s="782"/>
      <c r="I8" s="782"/>
      <c r="J8" s="782"/>
      <c r="K8" s="782"/>
      <c r="L8" s="782"/>
      <c r="M8" s="782"/>
      <c r="N8" s="782"/>
    </row>
    <row r="9" spans="1:14" ht="22.35" customHeight="1">
      <c r="A9" s="769" t="s">
        <v>1244</v>
      </c>
      <c r="B9" s="1107" t="s">
        <v>1245</v>
      </c>
      <c r="C9" s="1107"/>
      <c r="D9" s="1107"/>
      <c r="E9" s="1107"/>
      <c r="F9" s="1107"/>
      <c r="G9" s="782"/>
      <c r="H9" s="782"/>
      <c r="I9" s="782"/>
      <c r="J9" s="782"/>
      <c r="K9" s="782"/>
      <c r="L9" s="782"/>
      <c r="M9" s="782"/>
      <c r="N9" s="782"/>
    </row>
    <row r="10" spans="1:14" ht="32.25" customHeight="1">
      <c r="A10" s="769" t="s">
        <v>1244</v>
      </c>
      <c r="B10" s="1107" t="s">
        <v>1246</v>
      </c>
      <c r="C10" s="1107"/>
      <c r="D10" s="1107"/>
      <c r="E10" s="1107"/>
      <c r="F10" s="1107"/>
      <c r="G10" s="782"/>
      <c r="H10" s="782"/>
      <c r="I10" s="782"/>
      <c r="J10" s="782"/>
      <c r="K10" s="782"/>
      <c r="L10" s="782"/>
      <c r="M10" s="782"/>
      <c r="N10" s="782"/>
    </row>
    <row r="11" spans="1:14">
      <c r="A11" s="769" t="s">
        <v>1244</v>
      </c>
      <c r="B11" s="1109" t="s">
        <v>1247</v>
      </c>
      <c r="C11" s="1109"/>
      <c r="D11" s="1109"/>
      <c r="E11" s="1109"/>
      <c r="F11" s="1109"/>
      <c r="G11" s="782"/>
      <c r="H11" s="782"/>
      <c r="I11" s="782"/>
      <c r="J11" s="782"/>
      <c r="K11" s="782"/>
      <c r="L11" s="782"/>
      <c r="M11" s="782"/>
      <c r="N11" s="782"/>
    </row>
    <row r="12" spans="1:14" ht="22.35" customHeight="1">
      <c r="A12" s="769" t="s">
        <v>1244</v>
      </c>
      <c r="B12" s="1107" t="s">
        <v>1248</v>
      </c>
      <c r="C12" s="1107"/>
      <c r="D12" s="1107"/>
      <c r="E12" s="1107"/>
      <c r="F12" s="1107"/>
      <c r="G12" s="782"/>
      <c r="H12" s="782"/>
      <c r="I12" s="782"/>
      <c r="J12" s="782"/>
      <c r="K12" s="782"/>
      <c r="L12" s="782"/>
      <c r="M12" s="782"/>
      <c r="N12" s="782"/>
    </row>
    <row r="13" spans="1:14" ht="12.75" customHeight="1">
      <c r="A13" s="769" t="s">
        <v>1244</v>
      </c>
      <c r="B13" s="1107" t="s">
        <v>1249</v>
      </c>
      <c r="C13" s="1107"/>
      <c r="D13" s="1107"/>
      <c r="E13" s="1107"/>
      <c r="F13" s="1107"/>
      <c r="G13" s="782"/>
      <c r="H13" s="782"/>
      <c r="I13" s="782"/>
      <c r="J13" s="782"/>
      <c r="K13" s="782"/>
      <c r="L13" s="782"/>
      <c r="M13" s="782"/>
      <c r="N13" s="782"/>
    </row>
    <row r="14" spans="1:14" ht="22.35" customHeight="1">
      <c r="A14" s="769" t="s">
        <v>1244</v>
      </c>
      <c r="B14" s="1107" t="s">
        <v>1250</v>
      </c>
      <c r="C14" s="1107"/>
      <c r="D14" s="1107"/>
      <c r="E14" s="1107"/>
      <c r="F14" s="1107"/>
      <c r="G14" s="782"/>
      <c r="H14" s="782"/>
      <c r="I14" s="782"/>
      <c r="J14" s="782"/>
      <c r="K14" s="782"/>
      <c r="L14" s="782"/>
      <c r="M14" s="782"/>
      <c r="N14" s="782"/>
    </row>
    <row r="15" spans="1:14" ht="22.35" customHeight="1">
      <c r="A15" s="769" t="s">
        <v>1244</v>
      </c>
      <c r="B15" s="1107" t="s">
        <v>1251</v>
      </c>
      <c r="C15" s="1107"/>
      <c r="D15" s="1107"/>
      <c r="E15" s="1107"/>
      <c r="F15" s="1107"/>
      <c r="G15" s="782"/>
      <c r="H15" s="782"/>
      <c r="I15" s="782"/>
      <c r="J15" s="782"/>
      <c r="K15" s="782"/>
      <c r="L15" s="782"/>
      <c r="M15" s="782"/>
      <c r="N15" s="782"/>
    </row>
    <row r="16" spans="1:14" ht="22.35" customHeight="1">
      <c r="A16" s="769" t="s">
        <v>1244</v>
      </c>
      <c r="B16" s="1107" t="s">
        <v>1252</v>
      </c>
      <c r="C16" s="1107"/>
      <c r="D16" s="1107"/>
      <c r="E16" s="1107"/>
      <c r="F16" s="1107"/>
      <c r="G16" s="782"/>
      <c r="H16" s="782"/>
      <c r="I16" s="782"/>
      <c r="J16" s="782"/>
      <c r="K16" s="782"/>
      <c r="L16" s="782"/>
      <c r="M16" s="782"/>
      <c r="N16" s="782"/>
    </row>
    <row r="17" spans="1:14" ht="22.35" customHeight="1">
      <c r="A17" s="769" t="s">
        <v>1244</v>
      </c>
      <c r="B17" s="1107" t="s">
        <v>1253</v>
      </c>
      <c r="C17" s="1107"/>
      <c r="D17" s="1107"/>
      <c r="E17" s="1107"/>
      <c r="F17" s="1107"/>
      <c r="G17" s="782"/>
      <c r="H17" s="782"/>
      <c r="I17" s="782"/>
      <c r="J17" s="782"/>
      <c r="K17" s="782"/>
      <c r="L17" s="782"/>
      <c r="M17" s="782"/>
      <c r="N17" s="782"/>
    </row>
    <row r="18" spans="1:14" ht="12.75" customHeight="1">
      <c r="A18" s="769" t="s">
        <v>1244</v>
      </c>
      <c r="B18" s="1107" t="s">
        <v>1254</v>
      </c>
      <c r="C18" s="1107"/>
      <c r="D18" s="1107"/>
      <c r="E18" s="1107"/>
      <c r="F18" s="1107"/>
      <c r="G18" s="782"/>
      <c r="H18" s="782"/>
      <c r="I18" s="782"/>
      <c r="J18" s="782"/>
      <c r="K18" s="782"/>
      <c r="L18" s="782"/>
      <c r="M18" s="782"/>
      <c r="N18" s="782"/>
    </row>
    <row r="19" spans="1:14" ht="12.75" customHeight="1">
      <c r="A19" s="769" t="s">
        <v>1244</v>
      </c>
      <c r="B19" s="1107" t="s">
        <v>1255</v>
      </c>
      <c r="C19" s="1107"/>
      <c r="D19" s="1107"/>
      <c r="E19" s="1107"/>
      <c r="F19" s="1107"/>
      <c r="G19" s="782"/>
      <c r="H19" s="782"/>
      <c r="I19" s="782"/>
      <c r="J19" s="782"/>
      <c r="K19" s="782"/>
      <c r="L19" s="782"/>
      <c r="M19" s="782"/>
      <c r="N19" s="782"/>
    </row>
    <row r="20" spans="1:14">
      <c r="A20" s="769" t="s">
        <v>1244</v>
      </c>
      <c r="B20" s="1109" t="s">
        <v>1256</v>
      </c>
      <c r="C20" s="1109"/>
      <c r="D20" s="1109"/>
      <c r="E20" s="1109"/>
      <c r="F20" s="1109"/>
      <c r="G20" s="782"/>
      <c r="H20" s="782"/>
      <c r="I20" s="782"/>
      <c r="J20" s="782"/>
      <c r="K20" s="782"/>
      <c r="L20" s="782"/>
      <c r="M20" s="782"/>
      <c r="N20" s="782"/>
    </row>
    <row r="21" spans="1:14">
      <c r="A21" s="769" t="s">
        <v>1244</v>
      </c>
      <c r="B21" s="1109" t="s">
        <v>1257</v>
      </c>
      <c r="C21" s="1109"/>
      <c r="D21" s="1109"/>
      <c r="E21" s="1109"/>
      <c r="F21" s="1109"/>
      <c r="G21" s="782"/>
      <c r="H21" s="782"/>
      <c r="I21" s="782"/>
      <c r="J21" s="782"/>
      <c r="K21" s="782"/>
      <c r="L21" s="782"/>
      <c r="M21" s="782"/>
      <c r="N21" s="782"/>
    </row>
    <row r="22" spans="1:14" ht="32.25" customHeight="1">
      <c r="A22" s="769" t="s">
        <v>1244</v>
      </c>
      <c r="B22" s="1107" t="s">
        <v>1258</v>
      </c>
      <c r="C22" s="1107"/>
      <c r="D22" s="1107"/>
      <c r="E22" s="1107"/>
      <c r="F22" s="1107"/>
      <c r="G22" s="782"/>
      <c r="H22" s="782"/>
      <c r="I22" s="782"/>
      <c r="J22" s="782"/>
      <c r="K22" s="782"/>
      <c r="L22" s="782"/>
      <c r="M22" s="782"/>
      <c r="N22" s="782"/>
    </row>
    <row r="23" spans="1:14">
      <c r="A23" s="769"/>
      <c r="B23" s="783"/>
      <c r="C23" s="785"/>
      <c r="D23" s="785"/>
      <c r="E23" s="785"/>
      <c r="F23" s="785"/>
      <c r="G23" s="782"/>
      <c r="H23" s="782"/>
      <c r="I23" s="782"/>
      <c r="J23" s="782"/>
      <c r="K23" s="782"/>
      <c r="L23" s="782"/>
      <c r="M23" s="782"/>
      <c r="N23" s="782"/>
    </row>
    <row r="24" spans="1:14">
      <c r="A24" s="769" t="s">
        <v>1438</v>
      </c>
      <c r="B24" s="1138" t="s">
        <v>1439</v>
      </c>
      <c r="C24" s="1138"/>
      <c r="D24" s="1138"/>
      <c r="E24" s="1138"/>
      <c r="F24" s="1138"/>
      <c r="G24" s="782"/>
      <c r="H24" s="782"/>
      <c r="I24" s="782"/>
      <c r="J24" s="782"/>
      <c r="K24" s="782"/>
      <c r="L24" s="782"/>
      <c r="M24" s="782"/>
      <c r="N24" s="782"/>
    </row>
    <row r="25" spans="1:14">
      <c r="A25" s="769"/>
      <c r="B25" s="913" t="s">
        <v>1440</v>
      </c>
      <c r="C25" s="783"/>
      <c r="D25" s="783"/>
      <c r="E25" s="783"/>
      <c r="F25" s="783"/>
      <c r="G25" s="782"/>
      <c r="H25" s="782"/>
      <c r="I25" s="782"/>
      <c r="J25" s="782"/>
      <c r="K25" s="782"/>
      <c r="L25" s="782"/>
      <c r="M25" s="782"/>
      <c r="N25" s="782"/>
    </row>
    <row r="26" spans="1:14" ht="36">
      <c r="A26" s="792"/>
      <c r="B26" s="914" t="s">
        <v>1441</v>
      </c>
      <c r="C26" s="915"/>
      <c r="D26" s="820"/>
      <c r="E26" s="915"/>
      <c r="F26" s="915"/>
      <c r="G26" s="788"/>
      <c r="H26" s="788"/>
      <c r="I26" s="788"/>
      <c r="J26" s="788"/>
      <c r="K26" s="788"/>
      <c r="L26" s="788"/>
      <c r="M26" s="788"/>
      <c r="N26" s="788"/>
    </row>
    <row r="27" spans="1:14">
      <c r="A27" s="769"/>
      <c r="B27" s="783"/>
      <c r="C27" s="785"/>
      <c r="D27" s="785"/>
      <c r="E27" s="785"/>
      <c r="F27" s="785"/>
      <c r="G27" s="782"/>
      <c r="H27" s="782"/>
      <c r="I27" s="782"/>
      <c r="J27" s="782"/>
      <c r="K27" s="782"/>
      <c r="L27" s="782"/>
      <c r="M27" s="782"/>
      <c r="N27" s="782"/>
    </row>
    <row r="28" spans="1:14">
      <c r="A28" s="786"/>
      <c r="B28" s="787"/>
      <c r="C28" s="771"/>
      <c r="D28" s="771"/>
      <c r="E28" s="773"/>
      <c r="F28" s="773"/>
      <c r="G28" s="782"/>
      <c r="H28" s="782"/>
      <c r="I28" s="782"/>
      <c r="J28" s="782"/>
      <c r="K28" s="782"/>
      <c r="L28" s="782"/>
      <c r="M28" s="782"/>
      <c r="N28" s="782"/>
    </row>
    <row r="29" spans="1:14">
      <c r="A29" s="794" t="s">
        <v>1081</v>
      </c>
      <c r="B29" s="795" t="s">
        <v>54</v>
      </c>
      <c r="C29" s="916"/>
      <c r="D29" s="917"/>
      <c r="E29" s="916"/>
      <c r="F29" s="916"/>
      <c r="G29" s="788"/>
      <c r="H29" s="788"/>
      <c r="I29" s="788"/>
      <c r="J29" s="788"/>
      <c r="K29" s="788"/>
      <c r="L29" s="788"/>
      <c r="M29" s="788"/>
      <c r="N29" s="788"/>
    </row>
    <row r="30" spans="1:14">
      <c r="A30" s="794"/>
      <c r="B30" s="795"/>
      <c r="C30" s="916"/>
      <c r="D30" s="917"/>
      <c r="E30" s="916"/>
      <c r="F30" s="916"/>
      <c r="G30" s="788"/>
      <c r="H30" s="788"/>
      <c r="I30" s="788"/>
      <c r="J30" s="788"/>
      <c r="K30" s="788"/>
      <c r="L30" s="788"/>
      <c r="M30" s="788"/>
      <c r="N30" s="788"/>
    </row>
    <row r="31" spans="1:14">
      <c r="A31" s="871" t="s">
        <v>566</v>
      </c>
      <c r="B31" s="802" t="s">
        <v>1442</v>
      </c>
      <c r="C31" s="771"/>
      <c r="D31" s="771"/>
      <c r="E31" s="773"/>
      <c r="F31" s="773"/>
      <c r="G31" s="918"/>
      <c r="H31" s="918"/>
      <c r="I31" s="918"/>
      <c r="J31" s="918"/>
      <c r="K31" s="918"/>
      <c r="L31" s="918"/>
      <c r="M31" s="918"/>
      <c r="N31" s="918"/>
    </row>
    <row r="32" spans="1:14">
      <c r="A32" s="782"/>
      <c r="B32" s="802" t="s">
        <v>1443</v>
      </c>
      <c r="C32" s="771">
        <v>12</v>
      </c>
      <c r="D32" s="771" t="s">
        <v>101</v>
      </c>
      <c r="E32" s="1006"/>
      <c r="F32" s="773">
        <f>E32*C32</f>
        <v>0</v>
      </c>
      <c r="G32" s="782"/>
      <c r="H32" s="782"/>
      <c r="I32" s="782"/>
      <c r="J32" s="782"/>
      <c r="K32" s="782"/>
      <c r="L32" s="782"/>
      <c r="M32" s="782"/>
      <c r="N32" s="782"/>
    </row>
    <row r="33" spans="1:14" ht="24">
      <c r="A33" s="782"/>
      <c r="B33" s="919" t="s">
        <v>1444</v>
      </c>
      <c r="C33" s="773"/>
      <c r="D33" s="771"/>
      <c r="E33" s="1006"/>
      <c r="F33" s="773"/>
      <c r="G33" s="782"/>
      <c r="H33" s="782"/>
      <c r="I33" s="782"/>
      <c r="J33" s="782"/>
      <c r="K33" s="782"/>
      <c r="L33" s="782"/>
      <c r="M33" s="782"/>
      <c r="N33" s="782"/>
    </row>
    <row r="34" spans="1:14" ht="84">
      <c r="A34" s="782"/>
      <c r="B34" s="920" t="s">
        <v>1445</v>
      </c>
      <c r="C34" s="773"/>
      <c r="D34" s="771"/>
      <c r="E34" s="1006"/>
      <c r="F34" s="773"/>
      <c r="G34" s="782"/>
      <c r="H34" s="782"/>
      <c r="I34" s="782"/>
      <c r="J34" s="782"/>
      <c r="K34" s="782"/>
      <c r="L34" s="782"/>
      <c r="M34" s="782"/>
      <c r="N34" s="782"/>
    </row>
    <row r="35" spans="1:14">
      <c r="A35" s="780"/>
      <c r="B35" s="921" t="s">
        <v>1446</v>
      </c>
      <c r="C35" s="771"/>
      <c r="D35" s="771"/>
      <c r="E35" s="1006"/>
      <c r="F35" s="773"/>
      <c r="G35" s="782"/>
      <c r="H35" s="782"/>
      <c r="I35" s="782"/>
      <c r="J35" s="782"/>
      <c r="K35" s="782"/>
      <c r="L35" s="782"/>
      <c r="M35" s="782"/>
      <c r="N35" s="782"/>
    </row>
    <row r="36" spans="1:14" ht="24">
      <c r="A36" s="780"/>
      <c r="B36" s="921" t="s">
        <v>1447</v>
      </c>
      <c r="C36" s="771"/>
      <c r="D36" s="771"/>
      <c r="E36" s="1006"/>
      <c r="F36" s="773"/>
      <c r="G36" s="782"/>
      <c r="H36" s="782"/>
      <c r="I36" s="782"/>
      <c r="J36" s="782"/>
      <c r="K36" s="782"/>
      <c r="L36" s="782"/>
      <c r="M36" s="782"/>
      <c r="N36" s="782"/>
    </row>
    <row r="37" spans="1:14" ht="24">
      <c r="A37" s="780"/>
      <c r="B37" s="921" t="s">
        <v>1448</v>
      </c>
      <c r="C37" s="771"/>
      <c r="D37" s="771"/>
      <c r="E37" s="1006"/>
      <c r="F37" s="773"/>
      <c r="G37" s="782"/>
      <c r="H37" s="782"/>
      <c r="I37" s="782"/>
      <c r="J37" s="782"/>
      <c r="K37" s="782"/>
      <c r="L37" s="782"/>
      <c r="M37" s="782"/>
      <c r="N37" s="782"/>
    </row>
    <row r="38" spans="1:14" ht="36">
      <c r="A38" s="780"/>
      <c r="B38" s="921" t="s">
        <v>1449</v>
      </c>
      <c r="C38" s="771"/>
      <c r="D38" s="771"/>
      <c r="E38" s="1006"/>
      <c r="F38" s="773"/>
      <c r="G38" s="782"/>
      <c r="H38" s="782"/>
      <c r="I38" s="782"/>
      <c r="J38" s="782"/>
      <c r="K38" s="782"/>
      <c r="L38" s="782"/>
      <c r="M38" s="782"/>
      <c r="N38" s="782"/>
    </row>
    <row r="39" spans="1:14">
      <c r="A39" s="794"/>
      <c r="B39" s="795"/>
      <c r="C39" s="916"/>
      <c r="D39" s="917"/>
      <c r="E39" s="1017"/>
      <c r="F39" s="916"/>
      <c r="G39" s="788"/>
      <c r="H39" s="788"/>
      <c r="I39" s="788"/>
      <c r="J39" s="788"/>
      <c r="K39" s="788"/>
      <c r="L39" s="788"/>
      <c r="M39" s="788"/>
      <c r="N39" s="788"/>
    </row>
    <row r="40" spans="1:14">
      <c r="A40" s="871" t="s">
        <v>38</v>
      </c>
      <c r="B40" s="802" t="s">
        <v>1450</v>
      </c>
      <c r="C40" s="771"/>
      <c r="D40" s="771"/>
      <c r="E40" s="1006"/>
      <c r="F40" s="773"/>
      <c r="G40" s="918"/>
      <c r="H40" s="918"/>
      <c r="I40" s="918"/>
      <c r="J40" s="918"/>
      <c r="K40" s="918"/>
      <c r="L40" s="918"/>
      <c r="M40" s="918"/>
      <c r="N40" s="918"/>
    </row>
    <row r="41" spans="1:14">
      <c r="A41" s="782"/>
      <c r="B41" s="802" t="s">
        <v>1451</v>
      </c>
      <c r="C41" s="771">
        <v>2</v>
      </c>
      <c r="D41" s="771" t="s">
        <v>101</v>
      </c>
      <c r="E41" s="1006"/>
      <c r="F41" s="773">
        <f>E41*C41</f>
        <v>0</v>
      </c>
      <c r="G41" s="782"/>
      <c r="H41" s="782"/>
      <c r="I41" s="782"/>
      <c r="J41" s="782"/>
      <c r="K41" s="782"/>
      <c r="L41" s="782"/>
      <c r="M41" s="782"/>
      <c r="N41" s="782"/>
    </row>
    <row r="42" spans="1:14" ht="24">
      <c r="A42" s="782"/>
      <c r="B42" s="919" t="s">
        <v>1444</v>
      </c>
      <c r="C42" s="773"/>
      <c r="D42" s="771"/>
      <c r="E42" s="1006"/>
      <c r="F42" s="773"/>
      <c r="G42" s="782"/>
      <c r="H42" s="782"/>
      <c r="I42" s="782"/>
      <c r="J42" s="782"/>
      <c r="K42" s="782"/>
      <c r="L42" s="782"/>
      <c r="M42" s="782"/>
      <c r="N42" s="782"/>
    </row>
    <row r="43" spans="1:14" ht="48">
      <c r="A43" s="782"/>
      <c r="B43" s="920" t="s">
        <v>1452</v>
      </c>
      <c r="C43" s="773"/>
      <c r="D43" s="771"/>
      <c r="E43" s="1006"/>
      <c r="F43" s="773"/>
      <c r="G43" s="782"/>
      <c r="H43" s="782"/>
      <c r="I43" s="782"/>
      <c r="J43" s="782"/>
      <c r="K43" s="782"/>
      <c r="L43" s="782"/>
      <c r="M43" s="782"/>
      <c r="N43" s="782"/>
    </row>
    <row r="44" spans="1:14" ht="24">
      <c r="A44" s="780"/>
      <c r="B44" s="921" t="s">
        <v>1453</v>
      </c>
      <c r="C44" s="771"/>
      <c r="D44" s="771"/>
      <c r="E44" s="1006"/>
      <c r="F44" s="773"/>
      <c r="G44" s="782"/>
      <c r="H44" s="782"/>
      <c r="I44" s="782"/>
      <c r="J44" s="782"/>
      <c r="K44" s="782"/>
      <c r="L44" s="782"/>
      <c r="M44" s="782"/>
      <c r="N44" s="782"/>
    </row>
    <row r="45" spans="1:14">
      <c r="A45" s="780"/>
      <c r="B45" s="921" t="s">
        <v>1454</v>
      </c>
      <c r="C45" s="771"/>
      <c r="D45" s="771"/>
      <c r="E45" s="1006"/>
      <c r="F45" s="773"/>
      <c r="G45" s="782"/>
      <c r="H45" s="782"/>
      <c r="I45" s="782"/>
      <c r="J45" s="782"/>
      <c r="K45" s="782"/>
      <c r="L45" s="782"/>
      <c r="M45" s="782"/>
      <c r="N45" s="782"/>
    </row>
    <row r="46" spans="1:14" ht="24">
      <c r="A46" s="780"/>
      <c r="B46" s="921" t="s">
        <v>1455</v>
      </c>
      <c r="C46" s="771"/>
      <c r="D46" s="771"/>
      <c r="E46" s="1006"/>
      <c r="F46" s="773"/>
      <c r="G46" s="782"/>
      <c r="H46" s="782"/>
      <c r="I46" s="782"/>
      <c r="J46" s="782"/>
      <c r="K46" s="782"/>
      <c r="L46" s="782"/>
      <c r="M46" s="782"/>
      <c r="N46" s="782"/>
    </row>
    <row r="47" spans="1:14">
      <c r="A47" s="780"/>
      <c r="B47" s="922" t="s">
        <v>1456</v>
      </c>
      <c r="C47" s="771"/>
      <c r="D47" s="771"/>
      <c r="E47" s="1006"/>
      <c r="F47" s="773"/>
      <c r="G47" s="782"/>
      <c r="H47" s="782"/>
      <c r="I47" s="782"/>
      <c r="J47" s="782"/>
      <c r="K47" s="782"/>
      <c r="L47" s="782"/>
      <c r="M47" s="782"/>
      <c r="N47" s="782"/>
    </row>
    <row r="48" spans="1:14" ht="24">
      <c r="A48" s="780"/>
      <c r="B48" s="921" t="s">
        <v>1457</v>
      </c>
      <c r="C48" s="771"/>
      <c r="D48" s="771"/>
      <c r="E48" s="1006"/>
      <c r="F48" s="773"/>
      <c r="G48" s="782"/>
      <c r="H48" s="782"/>
      <c r="I48" s="782"/>
      <c r="J48" s="782"/>
      <c r="K48" s="782"/>
      <c r="L48" s="782"/>
      <c r="M48" s="782"/>
      <c r="N48" s="782"/>
    </row>
    <row r="49" spans="1:14">
      <c r="A49" s="780"/>
      <c r="B49" s="921" t="s">
        <v>1446</v>
      </c>
      <c r="C49" s="771"/>
      <c r="D49" s="771"/>
      <c r="E49" s="1006"/>
      <c r="F49" s="773"/>
      <c r="G49" s="782"/>
      <c r="H49" s="782"/>
      <c r="I49" s="782"/>
      <c r="J49" s="782"/>
      <c r="K49" s="782"/>
      <c r="L49" s="782"/>
      <c r="M49" s="782"/>
      <c r="N49" s="782"/>
    </row>
    <row r="50" spans="1:14" ht="36">
      <c r="A50" s="780"/>
      <c r="B50" s="921" t="s">
        <v>1449</v>
      </c>
      <c r="C50" s="771"/>
      <c r="D50" s="771"/>
      <c r="E50" s="1006"/>
      <c r="F50" s="773"/>
      <c r="G50" s="782"/>
      <c r="H50" s="782"/>
      <c r="I50" s="782"/>
      <c r="J50" s="782"/>
      <c r="K50" s="782"/>
      <c r="L50" s="782"/>
      <c r="M50" s="782"/>
      <c r="N50" s="782"/>
    </row>
    <row r="51" spans="1:14">
      <c r="A51" s="780"/>
      <c r="B51" s="921"/>
      <c r="C51" s="771"/>
      <c r="D51" s="771"/>
      <c r="E51" s="1006"/>
      <c r="F51" s="773"/>
      <c r="G51" s="782"/>
      <c r="H51" s="782"/>
      <c r="I51" s="782"/>
      <c r="J51" s="782"/>
      <c r="K51" s="782"/>
      <c r="L51" s="782"/>
      <c r="M51" s="782"/>
      <c r="N51" s="782"/>
    </row>
    <row r="52" spans="1:14">
      <c r="A52" s="871" t="s">
        <v>40</v>
      </c>
      <c r="B52" s="802" t="s">
        <v>1458</v>
      </c>
      <c r="C52" s="771"/>
      <c r="D52" s="771"/>
      <c r="E52" s="1006"/>
      <c r="F52" s="773"/>
      <c r="G52" s="918"/>
      <c r="H52" s="918"/>
      <c r="I52" s="918"/>
      <c r="J52" s="918"/>
      <c r="K52" s="918"/>
      <c r="L52" s="918"/>
      <c r="M52" s="918"/>
      <c r="N52" s="918"/>
    </row>
    <row r="53" spans="1:14">
      <c r="A53" s="782"/>
      <c r="B53" s="802" t="s">
        <v>1459</v>
      </c>
      <c r="C53" s="771">
        <v>8</v>
      </c>
      <c r="D53" s="771" t="s">
        <v>101</v>
      </c>
      <c r="E53" s="1006"/>
      <c r="F53" s="773">
        <f>E53*C53</f>
        <v>0</v>
      </c>
      <c r="G53" s="782"/>
      <c r="H53" s="782"/>
      <c r="I53" s="782"/>
      <c r="J53" s="782"/>
      <c r="K53" s="782"/>
      <c r="L53" s="782"/>
      <c r="M53" s="782"/>
      <c r="N53" s="782"/>
    </row>
    <row r="54" spans="1:14" ht="24">
      <c r="A54" s="782"/>
      <c r="B54" s="919" t="s">
        <v>1444</v>
      </c>
      <c r="C54" s="773"/>
      <c r="D54" s="771"/>
      <c r="E54" s="1006"/>
      <c r="F54" s="773"/>
      <c r="G54" s="782"/>
      <c r="H54" s="782"/>
      <c r="I54" s="782"/>
      <c r="J54" s="782"/>
      <c r="K54" s="782"/>
      <c r="L54" s="782"/>
      <c r="M54" s="782"/>
      <c r="N54" s="782"/>
    </row>
    <row r="55" spans="1:14" ht="48">
      <c r="A55" s="782"/>
      <c r="B55" s="920" t="s">
        <v>1452</v>
      </c>
      <c r="C55" s="773"/>
      <c r="D55" s="771"/>
      <c r="E55" s="1006"/>
      <c r="F55" s="773"/>
      <c r="G55" s="782"/>
      <c r="H55" s="782"/>
      <c r="I55" s="782"/>
      <c r="J55" s="782"/>
      <c r="K55" s="782"/>
      <c r="L55" s="782"/>
      <c r="M55" s="782"/>
      <c r="N55" s="782"/>
    </row>
    <row r="56" spans="1:14">
      <c r="A56" s="780"/>
      <c r="B56" s="922" t="s">
        <v>1456</v>
      </c>
      <c r="C56" s="771"/>
      <c r="D56" s="771"/>
      <c r="E56" s="1006"/>
      <c r="F56" s="773"/>
      <c r="G56" s="782"/>
      <c r="H56" s="782"/>
      <c r="I56" s="782"/>
      <c r="J56" s="782"/>
      <c r="K56" s="782"/>
      <c r="L56" s="782"/>
      <c r="M56" s="782"/>
      <c r="N56" s="782"/>
    </row>
    <row r="57" spans="1:14" ht="24">
      <c r="A57" s="780"/>
      <c r="B57" s="921" t="s">
        <v>1457</v>
      </c>
      <c r="C57" s="771"/>
      <c r="D57" s="771"/>
      <c r="E57" s="1006"/>
      <c r="F57" s="773"/>
      <c r="G57" s="782"/>
      <c r="H57" s="782"/>
      <c r="I57" s="782"/>
      <c r="J57" s="782"/>
      <c r="K57" s="782"/>
      <c r="L57" s="782"/>
      <c r="M57" s="782"/>
      <c r="N57" s="782"/>
    </row>
    <row r="58" spans="1:14">
      <c r="A58" s="780"/>
      <c r="B58" s="921" t="s">
        <v>1446</v>
      </c>
      <c r="C58" s="771"/>
      <c r="D58" s="771"/>
      <c r="E58" s="1006"/>
      <c r="F58" s="773"/>
      <c r="G58" s="782"/>
      <c r="H58" s="782"/>
      <c r="I58" s="782"/>
      <c r="J58" s="782"/>
      <c r="K58" s="782"/>
      <c r="L58" s="782"/>
      <c r="M58" s="782"/>
      <c r="N58" s="782"/>
    </row>
    <row r="59" spans="1:14" ht="36">
      <c r="A59" s="780"/>
      <c r="B59" s="921" t="s">
        <v>1449</v>
      </c>
      <c r="C59" s="771"/>
      <c r="D59" s="771"/>
      <c r="E59" s="1006"/>
      <c r="F59" s="773"/>
      <c r="G59" s="782"/>
      <c r="H59" s="782"/>
      <c r="I59" s="782"/>
      <c r="J59" s="782"/>
      <c r="K59" s="782"/>
      <c r="L59" s="782"/>
      <c r="M59" s="782"/>
      <c r="N59" s="782"/>
    </row>
    <row r="60" spans="1:14">
      <c r="A60" s="780"/>
      <c r="B60" s="921"/>
      <c r="C60" s="771"/>
      <c r="D60" s="771"/>
      <c r="E60" s="1006"/>
      <c r="F60" s="773"/>
      <c r="G60" s="782"/>
      <c r="H60" s="782"/>
      <c r="I60" s="782"/>
      <c r="J60" s="782"/>
      <c r="K60" s="782"/>
      <c r="L60" s="782"/>
      <c r="M60" s="782"/>
      <c r="N60" s="782"/>
    </row>
    <row r="61" spans="1:14">
      <c r="A61" s="871" t="s">
        <v>587</v>
      </c>
      <c r="B61" s="802" t="s">
        <v>1460</v>
      </c>
      <c r="C61" s="771"/>
      <c r="D61" s="771"/>
      <c r="E61" s="1006"/>
      <c r="F61" s="773"/>
      <c r="G61" s="918"/>
      <c r="H61" s="918"/>
      <c r="I61" s="918"/>
      <c r="J61" s="918"/>
      <c r="K61" s="918"/>
      <c r="L61" s="918"/>
      <c r="M61" s="918"/>
      <c r="N61" s="918"/>
    </row>
    <row r="62" spans="1:14">
      <c r="A62" s="782"/>
      <c r="B62" s="802" t="s">
        <v>1461</v>
      </c>
      <c r="C62" s="771">
        <v>3</v>
      </c>
      <c r="D62" s="771" t="s">
        <v>101</v>
      </c>
      <c r="E62" s="1006"/>
      <c r="F62" s="773">
        <f>E62*C62</f>
        <v>0</v>
      </c>
      <c r="G62" s="782"/>
      <c r="H62" s="782"/>
      <c r="I62" s="782"/>
      <c r="J62" s="782"/>
      <c r="K62" s="782"/>
      <c r="L62" s="782"/>
      <c r="M62" s="782"/>
      <c r="N62" s="782"/>
    </row>
    <row r="63" spans="1:14" ht="24">
      <c r="A63" s="782"/>
      <c r="B63" s="919" t="s">
        <v>1462</v>
      </c>
      <c r="C63" s="773"/>
      <c r="D63" s="771"/>
      <c r="E63" s="1006"/>
      <c r="F63" s="773"/>
      <c r="G63" s="782"/>
      <c r="H63" s="782"/>
      <c r="I63" s="782"/>
      <c r="J63" s="782"/>
      <c r="K63" s="782"/>
      <c r="L63" s="782"/>
      <c r="M63" s="782"/>
      <c r="N63" s="782"/>
    </row>
    <row r="64" spans="1:14" ht="14.25">
      <c r="A64" s="811"/>
      <c r="B64" s="914" t="s">
        <v>1463</v>
      </c>
      <c r="C64" s="923"/>
      <c r="D64" s="923"/>
      <c r="E64" s="1018"/>
      <c r="F64" s="923"/>
      <c r="G64" s="788"/>
      <c r="H64" s="788"/>
      <c r="I64" s="788"/>
      <c r="J64" s="788"/>
      <c r="K64" s="788"/>
      <c r="L64" s="788"/>
      <c r="M64" s="788"/>
      <c r="N64" s="788"/>
    </row>
    <row r="65" spans="1:14">
      <c r="A65" s="811"/>
      <c r="B65" s="914" t="s">
        <v>1464</v>
      </c>
      <c r="E65" s="1014"/>
      <c r="G65" s="788"/>
      <c r="H65" s="788"/>
      <c r="I65" s="788"/>
      <c r="J65" s="788"/>
      <c r="K65" s="788"/>
      <c r="L65" s="788"/>
      <c r="M65" s="788"/>
      <c r="N65" s="788"/>
    </row>
    <row r="66" spans="1:14" ht="120">
      <c r="A66" s="782"/>
      <c r="B66" s="920" t="s">
        <v>1465</v>
      </c>
      <c r="C66" s="773"/>
      <c r="D66" s="771"/>
      <c r="E66" s="1006"/>
      <c r="F66" s="773"/>
      <c r="G66" s="782"/>
      <c r="H66" s="782"/>
      <c r="I66" s="782"/>
      <c r="J66" s="782"/>
      <c r="K66" s="782"/>
      <c r="L66" s="782"/>
      <c r="M66" s="782"/>
      <c r="N66" s="782"/>
    </row>
    <row r="67" spans="1:14" ht="24">
      <c r="A67" s="780"/>
      <c r="B67" s="921" t="s">
        <v>1466</v>
      </c>
      <c r="C67" s="771"/>
      <c r="D67" s="771"/>
      <c r="E67" s="1006"/>
      <c r="F67" s="773"/>
      <c r="G67" s="782"/>
      <c r="H67" s="782"/>
      <c r="I67" s="782"/>
      <c r="J67" s="782"/>
      <c r="K67" s="782"/>
      <c r="L67" s="782"/>
      <c r="M67" s="782"/>
      <c r="N67" s="782"/>
    </row>
    <row r="68" spans="1:14">
      <c r="A68" s="780"/>
      <c r="B68" s="921" t="s">
        <v>1454</v>
      </c>
      <c r="C68" s="771"/>
      <c r="D68" s="771"/>
      <c r="E68" s="1006"/>
      <c r="F68" s="773"/>
      <c r="G68" s="782"/>
      <c r="H68" s="782"/>
      <c r="I68" s="782"/>
      <c r="J68" s="782"/>
      <c r="K68" s="782"/>
      <c r="L68" s="782"/>
      <c r="M68" s="782"/>
      <c r="N68" s="782"/>
    </row>
    <row r="69" spans="1:14">
      <c r="A69" s="780"/>
      <c r="B69" s="921" t="s">
        <v>1467</v>
      </c>
      <c r="C69" s="771"/>
      <c r="D69" s="771"/>
      <c r="E69" s="1006"/>
      <c r="F69" s="773"/>
      <c r="G69" s="782"/>
      <c r="H69" s="782"/>
      <c r="I69" s="782"/>
      <c r="J69" s="782"/>
      <c r="K69" s="782"/>
      <c r="L69" s="782"/>
      <c r="M69" s="782"/>
      <c r="N69" s="782"/>
    </row>
    <row r="70" spans="1:14">
      <c r="A70" s="780"/>
      <c r="B70" s="922" t="s">
        <v>1456</v>
      </c>
      <c r="C70" s="771"/>
      <c r="D70" s="771"/>
      <c r="E70" s="1006"/>
      <c r="F70" s="773"/>
      <c r="G70" s="782"/>
      <c r="H70" s="782"/>
      <c r="I70" s="782"/>
      <c r="J70" s="782"/>
      <c r="K70" s="782"/>
      <c r="L70" s="782"/>
      <c r="M70" s="782"/>
      <c r="N70" s="782"/>
    </row>
    <row r="71" spans="1:14" ht="24">
      <c r="A71" s="780"/>
      <c r="B71" s="921" t="s">
        <v>1457</v>
      </c>
      <c r="C71" s="771"/>
      <c r="D71" s="771"/>
      <c r="E71" s="1006"/>
      <c r="F71" s="773"/>
      <c r="G71" s="782"/>
      <c r="H71" s="782"/>
      <c r="I71" s="782"/>
      <c r="J71" s="782"/>
      <c r="K71" s="782"/>
      <c r="L71" s="782"/>
      <c r="M71" s="782"/>
      <c r="N71" s="782"/>
    </row>
    <row r="72" spans="1:14">
      <c r="A72" s="780"/>
      <c r="B72" s="921" t="s">
        <v>1446</v>
      </c>
      <c r="C72" s="771"/>
      <c r="D72" s="771"/>
      <c r="E72" s="1006"/>
      <c r="F72" s="773"/>
      <c r="G72" s="782"/>
      <c r="H72" s="782"/>
      <c r="I72" s="782"/>
      <c r="J72" s="782"/>
      <c r="K72" s="782"/>
      <c r="L72" s="782"/>
      <c r="M72" s="782"/>
      <c r="N72" s="782"/>
    </row>
    <row r="73" spans="1:14" ht="36">
      <c r="A73" s="780"/>
      <c r="B73" s="921" t="s">
        <v>1468</v>
      </c>
      <c r="C73" s="771"/>
      <c r="D73" s="771"/>
      <c r="E73" s="1006"/>
      <c r="F73" s="773"/>
      <c r="G73" s="782"/>
      <c r="H73" s="782"/>
      <c r="I73" s="782"/>
      <c r="J73" s="782"/>
      <c r="K73" s="782"/>
      <c r="L73" s="782"/>
      <c r="M73" s="782"/>
      <c r="N73" s="782"/>
    </row>
    <row r="74" spans="1:14" ht="24">
      <c r="A74" s="780"/>
      <c r="B74" s="921" t="s">
        <v>1448</v>
      </c>
      <c r="C74" s="771"/>
      <c r="D74" s="771"/>
      <c r="E74" s="1006"/>
      <c r="F74" s="773"/>
      <c r="G74" s="782"/>
      <c r="H74" s="782"/>
      <c r="I74" s="782"/>
      <c r="J74" s="782"/>
      <c r="K74" s="782"/>
      <c r="L74" s="782"/>
      <c r="M74" s="782"/>
      <c r="N74" s="782"/>
    </row>
    <row r="75" spans="1:14" ht="36">
      <c r="A75" s="780"/>
      <c r="B75" s="921" t="s">
        <v>1469</v>
      </c>
      <c r="C75" s="771"/>
      <c r="D75" s="771"/>
      <c r="E75" s="1006"/>
      <c r="F75" s="773"/>
      <c r="G75" s="782"/>
      <c r="H75" s="782"/>
      <c r="I75" s="782"/>
      <c r="J75" s="782"/>
      <c r="K75" s="782"/>
      <c r="L75" s="782"/>
      <c r="M75" s="782"/>
      <c r="N75" s="782"/>
    </row>
    <row r="76" spans="1:14">
      <c r="A76" s="871" t="s">
        <v>595</v>
      </c>
      <c r="B76" s="802" t="s">
        <v>1470</v>
      </c>
      <c r="C76" s="771">
        <v>5</v>
      </c>
      <c r="D76" s="771" t="s">
        <v>101</v>
      </c>
      <c r="E76" s="1006"/>
      <c r="F76" s="773">
        <f>E76*C76</f>
        <v>0</v>
      </c>
      <c r="G76" s="782"/>
      <c r="H76" s="782"/>
      <c r="I76" s="782"/>
      <c r="J76" s="782"/>
      <c r="K76" s="782"/>
      <c r="L76" s="782"/>
      <c r="M76" s="782"/>
      <c r="N76" s="782"/>
    </row>
    <row r="77" spans="1:14" ht="24">
      <c r="A77" s="782"/>
      <c r="B77" s="919" t="s">
        <v>1444</v>
      </c>
      <c r="C77" s="773"/>
      <c r="D77" s="771"/>
      <c r="E77" s="1006"/>
      <c r="F77" s="773"/>
      <c r="G77" s="782"/>
      <c r="H77" s="782"/>
      <c r="I77" s="782"/>
      <c r="J77" s="782"/>
      <c r="K77" s="782"/>
      <c r="L77" s="782"/>
      <c r="M77" s="782"/>
      <c r="N77" s="782"/>
    </row>
    <row r="78" spans="1:14" ht="132.4" customHeight="1">
      <c r="A78" s="871"/>
      <c r="B78" s="920" t="s">
        <v>1471</v>
      </c>
      <c r="C78" s="771"/>
      <c r="D78" s="771"/>
      <c r="E78" s="1006"/>
      <c r="F78" s="773"/>
      <c r="G78" s="782"/>
      <c r="H78" s="782"/>
      <c r="I78" s="782"/>
      <c r="J78" s="782"/>
      <c r="K78" s="782"/>
      <c r="L78" s="782"/>
      <c r="M78" s="782"/>
      <c r="N78" s="782"/>
    </row>
    <row r="79" spans="1:14">
      <c r="A79" s="871"/>
      <c r="B79" s="920"/>
      <c r="C79" s="773"/>
      <c r="D79" s="771"/>
      <c r="E79" s="1006"/>
      <c r="F79" s="773"/>
      <c r="G79" s="782"/>
      <c r="H79" s="782"/>
      <c r="I79" s="782"/>
      <c r="J79" s="782"/>
      <c r="K79" s="782"/>
      <c r="L79" s="782"/>
      <c r="M79" s="782"/>
      <c r="N79" s="782"/>
    </row>
    <row r="80" spans="1:14">
      <c r="A80" s="871" t="s">
        <v>1472</v>
      </c>
      <c r="B80" s="914" t="s">
        <v>1473</v>
      </c>
      <c r="C80" s="924">
        <v>1</v>
      </c>
      <c r="D80" s="925" t="s">
        <v>318</v>
      </c>
      <c r="E80" s="1019"/>
      <c r="F80" s="926">
        <f>E80*C80</f>
        <v>0</v>
      </c>
      <c r="G80" s="788"/>
      <c r="H80" s="788"/>
      <c r="I80" s="788"/>
      <c r="J80" s="788"/>
      <c r="K80" s="788"/>
      <c r="L80" s="788"/>
      <c r="M80" s="788"/>
      <c r="N80" s="788"/>
    </row>
    <row r="81" spans="1:14" ht="24">
      <c r="A81" s="782"/>
      <c r="B81" s="919" t="s">
        <v>1444</v>
      </c>
      <c r="C81" s="773"/>
      <c r="D81" s="771"/>
      <c r="E81" s="1006"/>
      <c r="F81" s="773"/>
      <c r="G81" s="782"/>
      <c r="H81" s="782"/>
      <c r="I81" s="782"/>
      <c r="J81" s="782"/>
      <c r="K81" s="782"/>
      <c r="L81" s="782"/>
      <c r="M81" s="782"/>
      <c r="N81" s="782"/>
    </row>
    <row r="82" spans="1:14" ht="23.1" customHeight="1">
      <c r="A82" s="811"/>
      <c r="B82" s="921" t="s">
        <v>1474</v>
      </c>
      <c r="C82" s="924"/>
      <c r="D82" s="925"/>
      <c r="E82" s="1019"/>
      <c r="F82" s="926"/>
      <c r="G82" s="788"/>
      <c r="H82" s="788"/>
      <c r="I82" s="788"/>
      <c r="J82" s="788"/>
      <c r="K82" s="788"/>
      <c r="L82" s="788"/>
      <c r="M82" s="788"/>
      <c r="N82" s="788"/>
    </row>
    <row r="83" spans="1:14" ht="156">
      <c r="A83" s="811"/>
      <c r="B83" s="810" t="s">
        <v>1475</v>
      </c>
      <c r="E83" s="1014"/>
      <c r="G83" s="788"/>
      <c r="H83" s="788"/>
      <c r="I83" s="788"/>
      <c r="J83" s="788"/>
      <c r="K83" s="788"/>
      <c r="L83" s="788"/>
      <c r="M83" s="788"/>
      <c r="N83" s="788"/>
    </row>
    <row r="84" spans="1:14">
      <c r="B84" s="922"/>
      <c r="E84" s="1014"/>
    </row>
    <row r="85" spans="1:14">
      <c r="A85" s="871" t="s">
        <v>1476</v>
      </c>
      <c r="B85" s="914" t="s">
        <v>1477</v>
      </c>
      <c r="E85" s="1014"/>
      <c r="G85" s="788"/>
      <c r="H85" s="788"/>
      <c r="I85" s="788"/>
      <c r="J85" s="788"/>
      <c r="K85" s="788"/>
      <c r="L85" s="788"/>
      <c r="M85" s="788"/>
      <c r="N85" s="788"/>
    </row>
    <row r="86" spans="1:14">
      <c r="A86" s="871"/>
      <c r="B86" s="914" t="s">
        <v>1478</v>
      </c>
      <c r="C86" s="924">
        <v>8</v>
      </c>
      <c r="D86" s="925" t="s">
        <v>101</v>
      </c>
      <c r="E86" s="1019"/>
      <c r="F86" s="926">
        <f>E86*C86</f>
        <v>0</v>
      </c>
      <c r="G86" s="788"/>
      <c r="H86" s="788"/>
      <c r="I86" s="788"/>
      <c r="J86" s="788"/>
      <c r="K86" s="788"/>
      <c r="L86" s="788"/>
      <c r="M86" s="788"/>
      <c r="N86" s="788"/>
    </row>
    <row r="87" spans="1:14" ht="15">
      <c r="A87" s="811"/>
      <c r="B87" s="914" t="s">
        <v>1463</v>
      </c>
      <c r="C87" s="927"/>
      <c r="D87" s="927"/>
      <c r="E87" s="1020"/>
      <c r="F87" s="927"/>
      <c r="G87" s="788"/>
      <c r="H87" s="788"/>
      <c r="I87" s="788"/>
      <c r="J87" s="788"/>
      <c r="K87" s="788"/>
      <c r="L87" s="788"/>
      <c r="M87" s="788"/>
      <c r="N87" s="788"/>
    </row>
    <row r="88" spans="1:14" ht="72">
      <c r="A88" s="780"/>
      <c r="B88" s="793" t="s">
        <v>1479</v>
      </c>
      <c r="C88" s="924">
        <v>0.8</v>
      </c>
      <c r="D88" s="925" t="s">
        <v>133</v>
      </c>
      <c r="E88" s="1006"/>
      <c r="F88" s="773"/>
      <c r="G88" s="782"/>
      <c r="H88" s="782"/>
      <c r="I88" s="782"/>
      <c r="J88" s="782"/>
      <c r="K88" s="782"/>
      <c r="L88" s="782"/>
      <c r="M88" s="782"/>
      <c r="N88" s="782"/>
    </row>
    <row r="89" spans="1:14" ht="24">
      <c r="A89" s="811"/>
      <c r="B89" s="921" t="s">
        <v>1480</v>
      </c>
      <c r="C89" s="924"/>
      <c r="D89" s="925"/>
      <c r="E89" s="1019"/>
      <c r="F89" s="926"/>
      <c r="G89" s="788"/>
      <c r="H89" s="788"/>
      <c r="I89" s="788"/>
      <c r="J89" s="788"/>
      <c r="K89" s="788"/>
      <c r="L89" s="788"/>
      <c r="M89" s="788"/>
      <c r="N89" s="788"/>
    </row>
    <row r="90" spans="1:14">
      <c r="A90" s="811"/>
      <c r="B90" s="914" t="s">
        <v>1464</v>
      </c>
      <c r="E90" s="1014"/>
      <c r="G90" s="788"/>
      <c r="H90" s="788"/>
      <c r="I90" s="788"/>
      <c r="J90" s="788"/>
      <c r="K90" s="788"/>
      <c r="L90" s="788"/>
      <c r="M90" s="788"/>
      <c r="N90" s="788"/>
    </row>
    <row r="91" spans="1:14" ht="36">
      <c r="A91" s="792"/>
      <c r="B91" s="914" t="s">
        <v>1441</v>
      </c>
      <c r="C91" s="915"/>
      <c r="D91" s="820"/>
      <c r="E91" s="1021"/>
      <c r="F91" s="915"/>
      <c r="G91" s="788"/>
      <c r="H91" s="788"/>
      <c r="I91" s="788"/>
      <c r="J91" s="788"/>
      <c r="K91" s="788"/>
      <c r="L91" s="788"/>
      <c r="M91" s="788"/>
      <c r="N91" s="788"/>
    </row>
    <row r="92" spans="1:14">
      <c r="A92" s="811"/>
      <c r="B92" s="810"/>
      <c r="E92" s="1014"/>
      <c r="G92" s="788"/>
      <c r="H92" s="788"/>
      <c r="I92" s="788"/>
      <c r="J92" s="788"/>
      <c r="K92" s="788"/>
      <c r="L92" s="788"/>
      <c r="M92" s="788"/>
      <c r="N92" s="788"/>
    </row>
    <row r="93" spans="1:14" s="904" customFormat="1" ht="24">
      <c r="A93" s="871" t="s">
        <v>189</v>
      </c>
      <c r="B93" s="914" t="s">
        <v>1481</v>
      </c>
      <c r="C93" s="924">
        <v>9</v>
      </c>
      <c r="D93" s="925" t="s">
        <v>101</v>
      </c>
      <c r="E93" s="1019"/>
      <c r="F93" s="926">
        <f>E93*C93</f>
        <v>0</v>
      </c>
      <c r="G93" s="928"/>
      <c r="H93" s="928"/>
      <c r="I93" s="928"/>
      <c r="J93" s="928"/>
      <c r="K93" s="928"/>
      <c r="L93" s="928"/>
      <c r="M93" s="928"/>
      <c r="N93" s="928"/>
    </row>
    <row r="94" spans="1:14" s="904" customFormat="1" ht="48">
      <c r="A94" s="871"/>
      <c r="B94" s="919" t="s">
        <v>1482</v>
      </c>
      <c r="C94" s="775"/>
      <c r="D94" s="775"/>
      <c r="E94" s="1014"/>
      <c r="F94" s="775"/>
      <c r="G94" s="928"/>
      <c r="H94" s="928"/>
      <c r="I94" s="928"/>
      <c r="J94" s="928"/>
      <c r="K94" s="928"/>
      <c r="L94" s="928"/>
      <c r="M94" s="928"/>
      <c r="N94" s="928"/>
    </row>
    <row r="95" spans="1:14" s="904" customFormat="1" ht="108">
      <c r="A95" s="871"/>
      <c r="B95" s="919" t="s">
        <v>1483</v>
      </c>
      <c r="C95" s="775"/>
      <c r="D95" s="775"/>
      <c r="E95" s="1014"/>
      <c r="F95" s="775"/>
      <c r="G95" s="928"/>
      <c r="H95" s="928"/>
      <c r="I95" s="928"/>
      <c r="J95" s="928"/>
      <c r="K95" s="928"/>
      <c r="L95" s="928"/>
      <c r="M95" s="928"/>
      <c r="N95" s="928"/>
    </row>
    <row r="96" spans="1:14" s="904" customFormat="1" ht="15">
      <c r="A96" s="811"/>
      <c r="B96" s="914" t="s">
        <v>1463</v>
      </c>
      <c r="C96" s="927"/>
      <c r="D96" s="927"/>
      <c r="E96" s="1020"/>
      <c r="F96" s="927"/>
      <c r="G96" s="928"/>
      <c r="H96" s="928"/>
      <c r="I96" s="928"/>
      <c r="J96" s="928"/>
      <c r="K96" s="928"/>
      <c r="L96" s="928"/>
      <c r="M96" s="928"/>
      <c r="N96" s="928"/>
    </row>
    <row r="97" spans="1:14" s="904" customFormat="1" ht="24">
      <c r="A97" s="811"/>
      <c r="B97" s="929" t="s">
        <v>1484</v>
      </c>
      <c r="C97" s="775"/>
      <c r="D97" s="775"/>
      <c r="E97" s="1014"/>
      <c r="F97" s="775"/>
      <c r="G97" s="928"/>
      <c r="H97" s="928"/>
      <c r="I97" s="928"/>
      <c r="J97" s="928"/>
      <c r="K97" s="928"/>
      <c r="L97" s="928"/>
      <c r="M97" s="928"/>
      <c r="N97" s="928"/>
    </row>
    <row r="98" spans="1:14">
      <c r="A98" s="811"/>
      <c r="B98" s="929"/>
      <c r="E98" s="1014"/>
      <c r="G98" s="788"/>
      <c r="H98" s="788"/>
      <c r="I98" s="788"/>
      <c r="J98" s="788"/>
      <c r="K98" s="788"/>
      <c r="L98" s="788"/>
      <c r="M98" s="788"/>
      <c r="N98" s="788"/>
    </row>
    <row r="99" spans="1:14">
      <c r="A99" s="871" t="s">
        <v>360</v>
      </c>
      <c r="B99" s="914" t="s">
        <v>1485</v>
      </c>
      <c r="C99" s="924">
        <v>3</v>
      </c>
      <c r="D99" s="925" t="s">
        <v>318</v>
      </c>
      <c r="E99" s="1019"/>
      <c r="F99" s="926">
        <f>E99*C99</f>
        <v>0</v>
      </c>
      <c r="G99" s="788"/>
      <c r="H99" s="788"/>
      <c r="I99" s="788"/>
      <c r="J99" s="788"/>
      <c r="K99" s="788"/>
      <c r="L99" s="788"/>
      <c r="M99" s="788"/>
      <c r="N99" s="788"/>
    </row>
    <row r="100" spans="1:14">
      <c r="A100" s="871"/>
      <c r="B100" s="919" t="s">
        <v>1486</v>
      </c>
      <c r="E100" s="1014"/>
      <c r="G100" s="788"/>
      <c r="H100" s="788"/>
      <c r="I100" s="788"/>
      <c r="J100" s="788"/>
      <c r="K100" s="788"/>
      <c r="L100" s="788"/>
      <c r="M100" s="788"/>
      <c r="N100" s="788"/>
    </row>
    <row r="101" spans="1:14" ht="24">
      <c r="A101" s="871"/>
      <c r="B101" s="920" t="s">
        <v>1487</v>
      </c>
      <c r="E101" s="1014"/>
      <c r="G101" s="788"/>
      <c r="H101" s="788"/>
      <c r="I101" s="788"/>
      <c r="J101" s="788"/>
      <c r="K101" s="788"/>
      <c r="L101" s="788"/>
      <c r="M101" s="788"/>
      <c r="N101" s="788"/>
    </row>
    <row r="102" spans="1:14" ht="48">
      <c r="A102" s="871"/>
      <c r="B102" s="920" t="s">
        <v>1488</v>
      </c>
      <c r="E102" s="1014"/>
      <c r="G102" s="788"/>
      <c r="H102" s="788"/>
      <c r="I102" s="788"/>
      <c r="J102" s="788"/>
      <c r="K102" s="788"/>
      <c r="L102" s="788"/>
      <c r="M102" s="788"/>
      <c r="N102" s="788"/>
    </row>
    <row r="103" spans="1:14" ht="24">
      <c r="A103" s="871"/>
      <c r="B103" s="920" t="s">
        <v>1489</v>
      </c>
      <c r="E103" s="1014"/>
      <c r="G103" s="788"/>
      <c r="H103" s="788"/>
      <c r="I103" s="788"/>
      <c r="J103" s="788"/>
      <c r="K103" s="788"/>
      <c r="L103" s="788"/>
      <c r="M103" s="788"/>
      <c r="N103" s="788"/>
    </row>
    <row r="104" spans="1:14" ht="60">
      <c r="A104" s="871"/>
      <c r="B104" s="920" t="s">
        <v>1490</v>
      </c>
      <c r="E104" s="1014"/>
      <c r="G104" s="788"/>
      <c r="H104" s="788"/>
      <c r="I104" s="788"/>
      <c r="J104" s="788"/>
      <c r="K104" s="788"/>
      <c r="L104" s="788"/>
      <c r="M104" s="788"/>
      <c r="N104" s="788"/>
    </row>
    <row r="105" spans="1:14" ht="72">
      <c r="A105" s="871"/>
      <c r="B105" s="920" t="s">
        <v>1491</v>
      </c>
      <c r="E105" s="1014"/>
      <c r="G105" s="788"/>
      <c r="H105" s="788"/>
      <c r="I105" s="788"/>
      <c r="J105" s="788"/>
      <c r="K105" s="788"/>
      <c r="L105" s="788"/>
      <c r="M105" s="788"/>
      <c r="N105" s="788"/>
    </row>
    <row r="106" spans="1:14" ht="24">
      <c r="A106" s="871"/>
      <c r="B106" s="920" t="s">
        <v>1492</v>
      </c>
      <c r="E106" s="1014"/>
      <c r="G106" s="788"/>
      <c r="H106" s="788"/>
      <c r="I106" s="788"/>
      <c r="J106" s="788"/>
      <c r="K106" s="788"/>
      <c r="L106" s="788"/>
      <c r="M106" s="788"/>
      <c r="N106" s="788"/>
    </row>
    <row r="107" spans="1:14" ht="15">
      <c r="A107" s="811"/>
      <c r="B107" s="914" t="s">
        <v>1463</v>
      </c>
      <c r="C107" s="927"/>
      <c r="D107" s="927"/>
      <c r="E107" s="1020"/>
      <c r="F107" s="927"/>
      <c r="G107" s="788"/>
      <c r="H107" s="788"/>
      <c r="I107" s="788"/>
      <c r="J107" s="788"/>
      <c r="K107" s="788"/>
      <c r="L107" s="788"/>
      <c r="M107" s="788"/>
      <c r="N107" s="788"/>
    </row>
    <row r="108" spans="1:14" ht="15">
      <c r="A108" s="811"/>
      <c r="B108" s="914" t="s">
        <v>1493</v>
      </c>
      <c r="C108" s="927"/>
      <c r="D108" s="927"/>
      <c r="E108" s="1020"/>
      <c r="F108" s="927"/>
      <c r="G108" s="788"/>
      <c r="H108" s="788"/>
      <c r="I108" s="788"/>
      <c r="J108" s="788"/>
      <c r="K108" s="788"/>
      <c r="L108" s="788"/>
      <c r="M108" s="788"/>
      <c r="N108" s="788"/>
    </row>
    <row r="109" spans="1:14" ht="15">
      <c r="A109" s="811"/>
      <c r="B109" s="914" t="s">
        <v>1494</v>
      </c>
      <c r="C109" s="927"/>
      <c r="D109" s="927"/>
      <c r="E109" s="1020"/>
      <c r="F109" s="927"/>
      <c r="G109" s="788"/>
      <c r="H109" s="788"/>
      <c r="I109" s="788"/>
      <c r="J109" s="788"/>
      <c r="K109" s="788"/>
      <c r="L109" s="788"/>
      <c r="M109" s="788"/>
      <c r="N109" s="788"/>
    </row>
    <row r="110" spans="1:14" ht="15">
      <c r="A110" s="811"/>
      <c r="B110" s="914"/>
      <c r="C110" s="927"/>
      <c r="D110" s="927"/>
      <c r="E110" s="927"/>
      <c r="F110" s="927"/>
      <c r="G110" s="788"/>
      <c r="H110" s="788"/>
      <c r="I110" s="788"/>
      <c r="J110" s="788"/>
      <c r="K110" s="788"/>
      <c r="L110" s="788"/>
      <c r="M110" s="788"/>
      <c r="N110" s="788"/>
    </row>
    <row r="111" spans="1:14">
      <c r="A111" s="811" t="s">
        <v>1081</v>
      </c>
      <c r="B111" s="799" t="s">
        <v>1495</v>
      </c>
      <c r="C111" s="915"/>
      <c r="D111" s="820"/>
      <c r="E111" s="915"/>
      <c r="F111" s="930">
        <f>SUM(F32:F109 )</f>
        <v>0</v>
      </c>
      <c r="G111" s="809"/>
      <c r="H111" s="809"/>
      <c r="I111" s="809"/>
      <c r="J111" s="809"/>
      <c r="K111" s="809"/>
      <c r="L111" s="809"/>
      <c r="M111" s="809"/>
      <c r="N111" s="809"/>
    </row>
    <row r="112" spans="1:14">
      <c r="A112" s="780"/>
      <c r="B112" s="782"/>
      <c r="C112" s="771"/>
      <c r="D112" s="771"/>
      <c r="E112" s="773"/>
      <c r="F112" s="773"/>
      <c r="G112" s="918"/>
      <c r="H112" s="918"/>
      <c r="I112" s="918"/>
      <c r="J112" s="918"/>
      <c r="K112" s="918"/>
      <c r="L112" s="918"/>
      <c r="M112" s="918"/>
      <c r="N112" s="918"/>
    </row>
  </sheetData>
  <sheetProtection algorithmName="SHA-512" hashValue="iOcGXFG7X2IttJ8r46lY1JTmErUbWxl3HbfASyNXULSRhp74lS+ReeirBXjvvy3Rg/Zasi9YRLNj4BI3xyoNWg==" saltValue="bVuELEaZyVl5pdUnMhYxjg==" spinCount="100000" sheet="1" objects="1" scenarios="1"/>
  <mergeCells count="17">
    <mergeCell ref="B19:F19"/>
    <mergeCell ref="B20:F20"/>
    <mergeCell ref="B21:F21"/>
    <mergeCell ref="B22:F22"/>
    <mergeCell ref="B24:F24"/>
    <mergeCell ref="B18:F18"/>
    <mergeCell ref="B4:F4"/>
    <mergeCell ref="B7:F7"/>
    <mergeCell ref="B9:F9"/>
    <mergeCell ref="B10:F10"/>
    <mergeCell ref="B11:F11"/>
    <mergeCell ref="B12:F12"/>
    <mergeCell ref="B13:F13"/>
    <mergeCell ref="B14:F14"/>
    <mergeCell ref="B15:F15"/>
    <mergeCell ref="B16:F16"/>
    <mergeCell ref="B17:F17"/>
  </mergeCells>
  <pageMargins left="1.0631944444444399" right="0.39374999999999999" top="0.51180555555555496" bottom="0.67916666666666703" header="0.51180555555555496" footer="0"/>
  <pageSetup paperSize="9" scale="68" orientation="portrait" horizontalDpi="300" verticalDpi="300" r:id="rId1"/>
  <headerFooter>
    <oddFooter>&amp;L 2231KA ČUFARJEVA 2: Načrt krajinske arhitekture&amp;CPZI</oddFooter>
  </headerFooter>
  <rowBreaks count="2" manualBreakCount="2">
    <brk id="28" max="16383" man="1"/>
    <brk id="75" max="16383"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ALO65"/>
  <sheetViews>
    <sheetView view="pageBreakPreview" topLeftCell="A8" zoomScale="120" zoomScaleNormal="100" zoomScalePageLayoutView="120" workbookViewId="0">
      <selection activeCell="H38" sqref="H38"/>
    </sheetView>
  </sheetViews>
  <sheetFormatPr defaultColWidth="11.21875" defaultRowHeight="12.75"/>
  <cols>
    <col min="1" max="1" width="5.88671875" style="775" customWidth="1"/>
    <col min="2" max="2" width="31.33203125" style="775" customWidth="1"/>
    <col min="3" max="3" width="9.33203125" style="775" customWidth="1"/>
    <col min="4" max="4" width="5.5546875" style="775" customWidth="1"/>
    <col min="5" max="5" width="9.6640625" style="775" customWidth="1"/>
    <col min="6" max="6" width="9.5546875" style="775" customWidth="1"/>
    <col min="7" max="994" width="11.21875" style="775"/>
    <col min="995" max="1024" width="9" style="733" customWidth="1"/>
    <col min="1025" max="16384" width="11.21875" style="733"/>
  </cols>
  <sheetData>
    <row r="1" spans="1:6">
      <c r="A1" s="769"/>
      <c r="B1" s="770"/>
      <c r="C1" s="771"/>
      <c r="D1" s="771"/>
      <c r="E1" s="772" t="s">
        <v>1237</v>
      </c>
      <c r="F1" s="773"/>
    </row>
    <row r="2" spans="1:6">
      <c r="A2" s="769" t="s">
        <v>0</v>
      </c>
      <c r="B2" s="776" t="s">
        <v>1217</v>
      </c>
      <c r="C2" s="777" t="s">
        <v>3</v>
      </c>
      <c r="D2" s="774" t="s">
        <v>2</v>
      </c>
      <c r="E2" s="772" t="s">
        <v>1238</v>
      </c>
      <c r="F2" s="772" t="s">
        <v>1239</v>
      </c>
    </row>
    <row r="3" spans="1:6">
      <c r="A3" s="769"/>
      <c r="B3" s="776"/>
      <c r="C3" s="778"/>
      <c r="D3" s="771"/>
      <c r="E3" s="773"/>
      <c r="F3" s="773"/>
    </row>
    <row r="4" spans="1:6" ht="12.75" customHeight="1">
      <c r="A4" s="769"/>
      <c r="B4" s="1108" t="s">
        <v>1240</v>
      </c>
      <c r="C4" s="1108"/>
      <c r="D4" s="1108"/>
      <c r="E4" s="1108"/>
      <c r="F4" s="1108"/>
    </row>
    <row r="5" spans="1:6">
      <c r="A5" s="769"/>
      <c r="B5" s="776"/>
      <c r="C5" s="778"/>
      <c r="D5" s="771"/>
      <c r="E5" s="773"/>
      <c r="F5" s="773"/>
    </row>
    <row r="6" spans="1:6">
      <c r="A6" s="780"/>
      <c r="B6" s="781" t="s">
        <v>1241</v>
      </c>
      <c r="C6" s="771"/>
      <c r="D6" s="773"/>
      <c r="E6" s="773"/>
      <c r="F6" s="773"/>
    </row>
    <row r="7" spans="1:6" ht="32.25" customHeight="1">
      <c r="A7" s="769"/>
      <c r="B7" s="1107" t="s">
        <v>1242</v>
      </c>
      <c r="C7" s="1107"/>
      <c r="D7" s="1107"/>
      <c r="E7" s="1107"/>
      <c r="F7" s="1107"/>
    </row>
    <row r="8" spans="1:6">
      <c r="A8" s="769"/>
      <c r="B8" s="784" t="s">
        <v>1243</v>
      </c>
      <c r="C8" s="771"/>
      <c r="D8" s="771"/>
      <c r="E8" s="773"/>
      <c r="F8" s="773"/>
    </row>
    <row r="9" spans="1:6" ht="22.35" customHeight="1">
      <c r="A9" s="769" t="s">
        <v>1244</v>
      </c>
      <c r="B9" s="1107" t="s">
        <v>1245</v>
      </c>
      <c r="C9" s="1107"/>
      <c r="D9" s="1107"/>
      <c r="E9" s="1107"/>
      <c r="F9" s="1107"/>
    </row>
    <row r="10" spans="1:6" ht="32.25" customHeight="1">
      <c r="A10" s="769" t="s">
        <v>1244</v>
      </c>
      <c r="B10" s="1107" t="s">
        <v>1246</v>
      </c>
      <c r="C10" s="1107"/>
      <c r="D10" s="1107"/>
      <c r="E10" s="1107"/>
      <c r="F10" s="1107"/>
    </row>
    <row r="11" spans="1:6">
      <c r="A11" s="769" t="s">
        <v>1244</v>
      </c>
      <c r="B11" s="1109" t="s">
        <v>1247</v>
      </c>
      <c r="C11" s="1109"/>
      <c r="D11" s="1109"/>
      <c r="E11" s="1109"/>
      <c r="F11" s="1109"/>
    </row>
    <row r="12" spans="1:6" ht="22.35" customHeight="1">
      <c r="A12" s="769" t="s">
        <v>1244</v>
      </c>
      <c r="B12" s="1107" t="s">
        <v>1248</v>
      </c>
      <c r="C12" s="1107"/>
      <c r="D12" s="1107"/>
      <c r="E12" s="1107"/>
      <c r="F12" s="1107"/>
    </row>
    <row r="13" spans="1:6" ht="12.75" customHeight="1">
      <c r="A13" s="769" t="s">
        <v>1244</v>
      </c>
      <c r="B13" s="1107" t="s">
        <v>1249</v>
      </c>
      <c r="C13" s="1107"/>
      <c r="D13" s="1107"/>
      <c r="E13" s="1107"/>
      <c r="F13" s="1107"/>
    </row>
    <row r="14" spans="1:6" ht="22.35" customHeight="1">
      <c r="A14" s="769" t="s">
        <v>1244</v>
      </c>
      <c r="B14" s="1107" t="s">
        <v>1250</v>
      </c>
      <c r="C14" s="1107"/>
      <c r="D14" s="1107"/>
      <c r="E14" s="1107"/>
      <c r="F14" s="1107"/>
    </row>
    <row r="15" spans="1:6" ht="22.35" customHeight="1">
      <c r="A15" s="769" t="s">
        <v>1244</v>
      </c>
      <c r="B15" s="1107" t="s">
        <v>1251</v>
      </c>
      <c r="C15" s="1107"/>
      <c r="D15" s="1107"/>
      <c r="E15" s="1107"/>
      <c r="F15" s="1107"/>
    </row>
    <row r="16" spans="1:6" ht="22.35" customHeight="1">
      <c r="A16" s="769" t="s">
        <v>1244</v>
      </c>
      <c r="B16" s="1107" t="s">
        <v>1252</v>
      </c>
      <c r="C16" s="1107"/>
      <c r="D16" s="1107"/>
      <c r="E16" s="1107"/>
      <c r="F16" s="1107"/>
    </row>
    <row r="17" spans="1:1003" ht="22.35" customHeight="1">
      <c r="A17" s="769" t="s">
        <v>1244</v>
      </c>
      <c r="B17" s="1107" t="s">
        <v>1253</v>
      </c>
      <c r="C17" s="1107"/>
      <c r="D17" s="1107"/>
      <c r="E17" s="1107"/>
      <c r="F17" s="1107"/>
    </row>
    <row r="18" spans="1:1003" ht="12.75" customHeight="1">
      <c r="A18" s="769" t="s">
        <v>1244</v>
      </c>
      <c r="B18" s="1107" t="s">
        <v>1254</v>
      </c>
      <c r="C18" s="1107"/>
      <c r="D18" s="1107"/>
      <c r="E18" s="1107"/>
      <c r="F18" s="1107"/>
    </row>
    <row r="19" spans="1:1003" ht="12.75" customHeight="1">
      <c r="A19" s="769" t="s">
        <v>1244</v>
      </c>
      <c r="B19" s="1107" t="s">
        <v>1255</v>
      </c>
      <c r="C19" s="1107"/>
      <c r="D19" s="1107"/>
      <c r="E19" s="1107"/>
      <c r="F19" s="1107"/>
    </row>
    <row r="20" spans="1:1003">
      <c r="A20" s="769" t="s">
        <v>1244</v>
      </c>
      <c r="B20" s="1109" t="s">
        <v>1256</v>
      </c>
      <c r="C20" s="1109"/>
      <c r="D20" s="1109"/>
      <c r="E20" s="1109"/>
      <c r="F20" s="1109"/>
    </row>
    <row r="21" spans="1:1003">
      <c r="A21" s="769" t="s">
        <v>1244</v>
      </c>
      <c r="B21" s="1109" t="s">
        <v>1257</v>
      </c>
      <c r="C21" s="1109"/>
      <c r="D21" s="1109"/>
      <c r="E21" s="1109"/>
      <c r="F21" s="1109"/>
    </row>
    <row r="22" spans="1:1003" ht="32.25" customHeight="1">
      <c r="A22" s="769" t="s">
        <v>1244</v>
      </c>
      <c r="B22" s="1107" t="s">
        <v>1258</v>
      </c>
      <c r="C22" s="1107"/>
      <c r="D22" s="1107"/>
      <c r="E22" s="1107"/>
      <c r="F22" s="1107"/>
    </row>
    <row r="23" spans="1:1003">
      <c r="A23" s="769"/>
      <c r="B23" s="783"/>
      <c r="C23" s="785"/>
      <c r="D23" s="785"/>
      <c r="E23" s="785"/>
      <c r="F23" s="785"/>
    </row>
    <row r="24" spans="1:1003" ht="60.75" customHeight="1">
      <c r="A24" s="769" t="s">
        <v>1438</v>
      </c>
      <c r="B24" s="1138" t="s">
        <v>1439</v>
      </c>
      <c r="C24" s="1138"/>
      <c r="D24" s="1138"/>
      <c r="E24" s="1138"/>
      <c r="F24" s="1138"/>
    </row>
    <row r="25" spans="1:1003">
      <c r="A25" s="769"/>
      <c r="B25" s="913" t="s">
        <v>1440</v>
      </c>
      <c r="C25" s="783"/>
      <c r="D25" s="783"/>
      <c r="E25" s="783"/>
      <c r="F25" s="783"/>
    </row>
    <row r="26" spans="1:1003" ht="36">
      <c r="A26" s="792"/>
      <c r="B26" s="914" t="s">
        <v>1441</v>
      </c>
      <c r="C26" s="915"/>
      <c r="D26" s="820"/>
      <c r="E26" s="915"/>
      <c r="F26" s="915"/>
    </row>
    <row r="27" spans="1:1003">
      <c r="A27" s="769"/>
      <c r="B27" s="783"/>
      <c r="C27" s="785"/>
      <c r="D27" s="785"/>
      <c r="E27" s="785"/>
      <c r="F27" s="785"/>
    </row>
    <row r="28" spans="1:1003">
      <c r="A28" s="786"/>
      <c r="B28" s="787"/>
      <c r="C28" s="771"/>
      <c r="D28" s="771"/>
      <c r="E28" s="773"/>
      <c r="F28" s="773"/>
    </row>
    <row r="29" spans="1:1003">
      <c r="A29" s="931">
        <v>6</v>
      </c>
      <c r="B29" s="796" t="s">
        <v>1224</v>
      </c>
      <c r="C29" s="771"/>
      <c r="D29" s="771"/>
      <c r="E29" s="773"/>
      <c r="F29" s="773"/>
      <c r="ALG29" s="775"/>
      <c r="ALH29" s="775"/>
      <c r="ALI29" s="775"/>
      <c r="ALJ29" s="775"/>
      <c r="ALK29" s="775"/>
      <c r="ALL29" s="775"/>
      <c r="ALM29" s="775"/>
      <c r="ALN29" s="775"/>
      <c r="ALO29" s="775"/>
    </row>
    <row r="30" spans="1:1003" s="782" customFormat="1" ht="12">
      <c r="A30" s="811"/>
      <c r="B30" s="932" t="s">
        <v>1496</v>
      </c>
      <c r="C30" s="915"/>
      <c r="D30" s="820"/>
      <c r="E30" s="915"/>
      <c r="F30" s="933"/>
    </row>
    <row r="31" spans="1:1003" s="782" customFormat="1" ht="36">
      <c r="A31" s="811"/>
      <c r="B31" s="793" t="s">
        <v>1497</v>
      </c>
      <c r="C31" s="934"/>
      <c r="D31" s="820"/>
      <c r="E31" s="915"/>
      <c r="F31" s="933"/>
    </row>
    <row r="32" spans="1:1003" s="782" customFormat="1" ht="60">
      <c r="A32" s="811"/>
      <c r="B32" s="809" t="s">
        <v>1498</v>
      </c>
      <c r="C32" s="935">
        <v>1</v>
      </c>
      <c r="D32" s="936" t="s">
        <v>318</v>
      </c>
      <c r="E32" s="1019"/>
      <c r="F32" s="926">
        <f>E32*C32</f>
        <v>0</v>
      </c>
    </row>
    <row r="33" spans="1:6" s="782" customFormat="1" ht="12">
      <c r="A33" s="811"/>
      <c r="B33" s="809"/>
      <c r="C33" s="935"/>
      <c r="D33" s="936"/>
      <c r="E33" s="1019"/>
      <c r="F33" s="926"/>
    </row>
    <row r="34" spans="1:6" s="782" customFormat="1" ht="12">
      <c r="A34" s="871" t="s">
        <v>44</v>
      </c>
      <c r="B34" s="918" t="s">
        <v>1499</v>
      </c>
      <c r="C34" s="915">
        <v>10</v>
      </c>
      <c r="D34" s="820" t="s">
        <v>101</v>
      </c>
      <c r="E34" s="1021"/>
      <c r="F34" s="933"/>
    </row>
    <row r="35" spans="1:6" s="782" customFormat="1" ht="12">
      <c r="A35" s="871" t="s">
        <v>46</v>
      </c>
      <c r="B35" s="918" t="s">
        <v>1500</v>
      </c>
      <c r="C35" s="915">
        <v>10</v>
      </c>
      <c r="D35" s="820" t="s">
        <v>101</v>
      </c>
      <c r="E35" s="1021"/>
      <c r="F35" s="933"/>
    </row>
    <row r="36" spans="1:6" s="782" customFormat="1" ht="12">
      <c r="A36" s="871" t="s">
        <v>1501</v>
      </c>
      <c r="B36" s="918" t="s">
        <v>1502</v>
      </c>
      <c r="C36" s="915">
        <v>10</v>
      </c>
      <c r="D36" s="820" t="s">
        <v>101</v>
      </c>
      <c r="E36" s="1021"/>
      <c r="F36" s="933"/>
    </row>
    <row r="37" spans="1:6" s="782" customFormat="1" ht="12">
      <c r="A37" s="871" t="s">
        <v>1503</v>
      </c>
      <c r="B37" s="918" t="s">
        <v>1504</v>
      </c>
      <c r="C37" s="915">
        <v>10</v>
      </c>
      <c r="D37" s="820" t="s">
        <v>101</v>
      </c>
      <c r="E37" s="1021"/>
      <c r="F37" s="933"/>
    </row>
    <row r="38" spans="1:6" s="782" customFormat="1" ht="12">
      <c r="A38" s="871" t="s">
        <v>1505</v>
      </c>
      <c r="B38" s="918" t="s">
        <v>1506</v>
      </c>
      <c r="C38" s="915">
        <v>80</v>
      </c>
      <c r="D38" s="820" t="s">
        <v>101</v>
      </c>
      <c r="E38" s="1021"/>
      <c r="F38" s="933"/>
    </row>
    <row r="39" spans="1:6" s="782" customFormat="1" ht="12">
      <c r="A39" s="871" t="s">
        <v>48</v>
      </c>
      <c r="B39" s="918" t="s">
        <v>1507</v>
      </c>
      <c r="C39" s="915">
        <v>1</v>
      </c>
      <c r="D39" s="820" t="s">
        <v>477</v>
      </c>
      <c r="E39" s="1021"/>
      <c r="F39" s="933"/>
    </row>
    <row r="40" spans="1:6" s="782" customFormat="1" ht="12">
      <c r="A40" s="871" t="s">
        <v>1508</v>
      </c>
      <c r="B40" s="918" t="s">
        <v>1509</v>
      </c>
      <c r="C40" s="915">
        <v>1</v>
      </c>
      <c r="D40" s="820" t="s">
        <v>318</v>
      </c>
      <c r="E40" s="1021"/>
      <c r="F40" s="933"/>
    </row>
    <row r="41" spans="1:6" s="782" customFormat="1" ht="12">
      <c r="A41" s="871" t="s">
        <v>1510</v>
      </c>
      <c r="B41" s="918" t="s">
        <v>1511</v>
      </c>
      <c r="C41" s="915">
        <v>1</v>
      </c>
      <c r="D41" s="820" t="s">
        <v>318</v>
      </c>
      <c r="E41" s="1021"/>
      <c r="F41" s="933"/>
    </row>
    <row r="42" spans="1:6" s="782" customFormat="1" ht="48">
      <c r="A42" s="871" t="s">
        <v>1512</v>
      </c>
      <c r="B42" s="918" t="s">
        <v>1513</v>
      </c>
      <c r="C42" s="915">
        <v>12</v>
      </c>
      <c r="D42" s="820" t="s">
        <v>477</v>
      </c>
      <c r="E42" s="1021"/>
      <c r="F42" s="933"/>
    </row>
    <row r="43" spans="1:6" s="782" customFormat="1" ht="24">
      <c r="A43" s="792" t="s">
        <v>1514</v>
      </c>
      <c r="B43" s="918" t="s">
        <v>1515</v>
      </c>
      <c r="C43" s="915">
        <v>2</v>
      </c>
      <c r="D43" s="820" t="s">
        <v>477</v>
      </c>
      <c r="E43" s="1021"/>
      <c r="F43" s="933"/>
    </row>
    <row r="44" spans="1:6" s="782" customFormat="1" ht="12">
      <c r="A44" s="871"/>
      <c r="B44" s="918" t="s">
        <v>1516</v>
      </c>
      <c r="C44" s="915"/>
      <c r="D44" s="820"/>
      <c r="E44" s="1021"/>
      <c r="F44" s="933"/>
    </row>
    <row r="45" spans="1:6" s="782" customFormat="1" ht="24">
      <c r="A45" s="871"/>
      <c r="B45" s="809" t="s">
        <v>1517</v>
      </c>
      <c r="C45" s="915"/>
      <c r="D45" s="820"/>
      <c r="E45" s="1021"/>
      <c r="F45" s="933"/>
    </row>
    <row r="46" spans="1:6" s="782" customFormat="1" ht="24">
      <c r="A46" s="871"/>
      <c r="B46" s="809" t="s">
        <v>1518</v>
      </c>
      <c r="C46" s="915"/>
      <c r="D46" s="820"/>
      <c r="E46" s="1021"/>
      <c r="F46" s="933"/>
    </row>
    <row r="47" spans="1:6" s="782" customFormat="1" ht="12">
      <c r="A47" s="871"/>
      <c r="B47" s="918" t="s">
        <v>1519</v>
      </c>
      <c r="C47" s="915"/>
      <c r="D47" s="820"/>
      <c r="E47" s="1021"/>
      <c r="F47" s="933"/>
    </row>
    <row r="48" spans="1:6" s="782" customFormat="1" ht="24">
      <c r="A48" s="792" t="s">
        <v>1520</v>
      </c>
      <c r="B48" s="918" t="s">
        <v>1515</v>
      </c>
      <c r="C48" s="915">
        <v>2</v>
      </c>
      <c r="D48" s="820" t="s">
        <v>477</v>
      </c>
      <c r="E48" s="1021"/>
      <c r="F48" s="933"/>
    </row>
    <row r="49" spans="1:1003" s="782" customFormat="1" ht="12">
      <c r="A49" s="871"/>
      <c r="B49" s="918" t="s">
        <v>1521</v>
      </c>
      <c r="C49" s="915"/>
      <c r="D49" s="820"/>
      <c r="E49" s="1021"/>
      <c r="F49" s="933"/>
    </row>
    <row r="50" spans="1:1003" s="782" customFormat="1" ht="24">
      <c r="A50" s="871"/>
      <c r="B50" s="809" t="s">
        <v>1517</v>
      </c>
      <c r="C50" s="915"/>
      <c r="D50" s="820"/>
      <c r="E50" s="1021"/>
      <c r="F50" s="933"/>
    </row>
    <row r="51" spans="1:1003" s="782" customFormat="1" ht="24">
      <c r="A51" s="871"/>
      <c r="B51" s="809" t="s">
        <v>1518</v>
      </c>
      <c r="C51" s="915"/>
      <c r="D51" s="820"/>
      <c r="E51" s="1021"/>
      <c r="F51" s="933"/>
    </row>
    <row r="52" spans="1:1003" s="782" customFormat="1" ht="12">
      <c r="A52" s="871"/>
      <c r="B52" s="918" t="s">
        <v>1519</v>
      </c>
      <c r="C52" s="915"/>
      <c r="D52" s="820"/>
      <c r="E52" s="1021"/>
      <c r="F52" s="933"/>
    </row>
    <row r="53" spans="1:1003" s="782" customFormat="1" ht="24">
      <c r="A53" s="792" t="s">
        <v>1522</v>
      </c>
      <c r="B53" s="918" t="s">
        <v>1523</v>
      </c>
      <c r="C53" s="915">
        <v>3</v>
      </c>
      <c r="D53" s="820" t="s">
        <v>477</v>
      </c>
      <c r="E53" s="1021"/>
      <c r="F53" s="933"/>
    </row>
    <row r="54" spans="1:1003" s="782" customFormat="1" ht="12">
      <c r="A54" s="871"/>
      <c r="B54" s="918" t="s">
        <v>1524</v>
      </c>
      <c r="C54" s="915"/>
      <c r="D54" s="820"/>
      <c r="E54" s="1021"/>
      <c r="F54" s="933"/>
    </row>
    <row r="55" spans="1:1003" s="782" customFormat="1" ht="24">
      <c r="A55" s="871"/>
      <c r="B55" s="809" t="s">
        <v>1517</v>
      </c>
      <c r="C55" s="915"/>
      <c r="D55" s="820"/>
      <c r="E55" s="1021"/>
      <c r="F55" s="933"/>
    </row>
    <row r="56" spans="1:1003" s="782" customFormat="1" ht="24">
      <c r="A56" s="871"/>
      <c r="B56" s="809" t="s">
        <v>1518</v>
      </c>
      <c r="C56" s="915"/>
      <c r="D56" s="820"/>
      <c r="E56" s="1021"/>
      <c r="F56" s="933"/>
    </row>
    <row r="57" spans="1:1003" s="782" customFormat="1" ht="12">
      <c r="A57" s="871"/>
      <c r="B57" s="918" t="s">
        <v>1519</v>
      </c>
      <c r="C57" s="915"/>
      <c r="D57" s="820"/>
      <c r="E57" s="1021"/>
      <c r="F57" s="933"/>
    </row>
    <row r="58" spans="1:1003" s="782" customFormat="1" ht="24">
      <c r="A58" s="871"/>
      <c r="B58" s="809" t="s">
        <v>1517</v>
      </c>
      <c r="C58" s="915"/>
      <c r="D58" s="820"/>
      <c r="E58" s="1021"/>
      <c r="F58" s="933"/>
    </row>
    <row r="59" spans="1:1003" s="782" customFormat="1" ht="24">
      <c r="A59" s="871"/>
      <c r="B59" s="809" t="s">
        <v>1518</v>
      </c>
      <c r="C59" s="915"/>
      <c r="D59" s="820"/>
      <c r="E59" s="1021"/>
      <c r="F59" s="933"/>
    </row>
    <row r="60" spans="1:1003" s="782" customFormat="1" ht="12">
      <c r="A60" s="871"/>
      <c r="B60" s="918" t="s">
        <v>1519</v>
      </c>
      <c r="C60" s="915"/>
      <c r="D60" s="820"/>
      <c r="E60" s="1021"/>
      <c r="F60" s="933"/>
    </row>
    <row r="61" spans="1:1003" s="782" customFormat="1" ht="12">
      <c r="A61" s="871"/>
      <c r="B61" s="918"/>
      <c r="C61" s="915"/>
      <c r="D61" s="820"/>
      <c r="E61" s="1021"/>
      <c r="F61" s="933"/>
    </row>
    <row r="62" spans="1:1003" s="782" customFormat="1" ht="12">
      <c r="A62" s="871" t="s">
        <v>1525</v>
      </c>
      <c r="B62" s="918" t="s">
        <v>1526</v>
      </c>
      <c r="C62" s="915">
        <v>1</v>
      </c>
      <c r="D62" s="820" t="s">
        <v>318</v>
      </c>
      <c r="E62" s="1019"/>
      <c r="F62" s="926">
        <f>E62*C62</f>
        <v>0</v>
      </c>
    </row>
    <row r="63" spans="1:1003" s="782" customFormat="1" ht="12">
      <c r="A63" s="871"/>
      <c r="B63" s="918"/>
      <c r="C63" s="915"/>
      <c r="D63" s="820"/>
      <c r="E63" s="1021"/>
      <c r="F63" s="933"/>
    </row>
    <row r="64" spans="1:1003">
      <c r="A64" s="811" t="s">
        <v>1527</v>
      </c>
      <c r="B64" s="799" t="s">
        <v>1528</v>
      </c>
      <c r="C64" s="915"/>
      <c r="D64" s="820"/>
      <c r="E64" s="1021"/>
      <c r="F64" s="930">
        <f>SUM(F32:F62 )</f>
        <v>0</v>
      </c>
      <c r="ALG64" s="775"/>
      <c r="ALH64" s="775"/>
      <c r="ALI64" s="775"/>
      <c r="ALJ64" s="775"/>
      <c r="ALK64" s="775"/>
      <c r="ALL64" s="775"/>
      <c r="ALM64" s="775"/>
      <c r="ALN64" s="775"/>
      <c r="ALO64" s="775"/>
    </row>
    <row r="65" spans="1:6">
      <c r="A65" s="780"/>
      <c r="B65" s="782"/>
      <c r="C65" s="771"/>
      <c r="D65" s="771"/>
      <c r="E65" s="773"/>
      <c r="F65" s="773"/>
    </row>
  </sheetData>
  <sheetProtection algorithmName="SHA-512" hashValue="FGlUIHfwQcQQnQYX/cAr7gSWNB+vGdc0ISU3xqZ/50R+FImF1B4KE7rvUWKLdLFTpmoIXVh4F2adB9jCWls9+g==" saltValue="zTffBS0jmovY7AMTZNOP5g==" spinCount="100000" sheet="1" objects="1" scenarios="1"/>
  <mergeCells count="17">
    <mergeCell ref="B19:F19"/>
    <mergeCell ref="B20:F20"/>
    <mergeCell ref="B21:F21"/>
    <mergeCell ref="B22:F22"/>
    <mergeCell ref="B24:F24"/>
    <mergeCell ref="B18:F18"/>
    <mergeCell ref="B4:F4"/>
    <mergeCell ref="B7:F7"/>
    <mergeCell ref="B9:F9"/>
    <mergeCell ref="B10:F10"/>
    <mergeCell ref="B11:F11"/>
    <mergeCell ref="B12:F12"/>
    <mergeCell ref="B13:F13"/>
    <mergeCell ref="B14:F14"/>
    <mergeCell ref="B15:F15"/>
    <mergeCell ref="B16:F16"/>
    <mergeCell ref="B17:F17"/>
  </mergeCells>
  <pageMargins left="1.0631944444444399" right="0.39374999999999999" top="0.51180555555555496" bottom="0.67916666666666703" header="0.51180555555555496" footer="0"/>
  <pageSetup paperSize="9" scale="68" orientation="portrait" horizontalDpi="300" verticalDpi="300" r:id="rId1"/>
  <headerFooter>
    <oddFooter>&amp;L 2231KA ČUFARJEVA 2: Načrt krajinske arhitekture&amp;CPZI</oddFooter>
  </headerFooter>
  <rowBreaks count="1" manualBreakCount="1">
    <brk id="28" max="16383" man="1"/>
  </row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AMB78"/>
  <sheetViews>
    <sheetView view="pageBreakPreview" zoomScale="120" zoomScaleNormal="100" zoomScalePageLayoutView="120" workbookViewId="0">
      <selection activeCell="E26" sqref="E26"/>
    </sheetView>
  </sheetViews>
  <sheetFormatPr defaultColWidth="11.21875" defaultRowHeight="12.75"/>
  <cols>
    <col min="1" max="1" width="5.88671875" style="775" customWidth="1"/>
    <col min="2" max="2" width="31.33203125" style="775" customWidth="1"/>
    <col min="3" max="3" width="9.33203125" style="775" customWidth="1"/>
    <col min="4" max="4" width="5.5546875" style="775" customWidth="1"/>
    <col min="5" max="5" width="9.6640625" style="775" customWidth="1"/>
    <col min="6" max="6" width="9.5546875" style="775" customWidth="1"/>
    <col min="7" max="1003" width="11.21875" style="775"/>
    <col min="1004" max="1024" width="9" style="733" customWidth="1"/>
    <col min="1025" max="16384" width="11.21875" style="733"/>
  </cols>
  <sheetData>
    <row r="1" spans="1:1011">
      <c r="A1" s="769"/>
      <c r="B1" s="770"/>
      <c r="C1" s="771"/>
      <c r="D1" s="771"/>
      <c r="E1" s="772" t="s">
        <v>1237</v>
      </c>
      <c r="F1" s="773"/>
    </row>
    <row r="2" spans="1:1011">
      <c r="A2" s="769" t="s">
        <v>0</v>
      </c>
      <c r="B2" s="776" t="s">
        <v>1217</v>
      </c>
      <c r="C2" s="777" t="s">
        <v>3</v>
      </c>
      <c r="D2" s="774" t="s">
        <v>2</v>
      </c>
      <c r="E2" s="772" t="s">
        <v>1238</v>
      </c>
      <c r="F2" s="772" t="s">
        <v>1239</v>
      </c>
    </row>
    <row r="3" spans="1:1011">
      <c r="A3" s="769"/>
      <c r="B3" s="776"/>
      <c r="C3" s="778"/>
      <c r="D3" s="771"/>
      <c r="E3" s="773"/>
      <c r="F3" s="773"/>
    </row>
    <row r="4" spans="1:1011" ht="12.75" customHeight="1">
      <c r="A4" s="769"/>
      <c r="B4" s="1108" t="s">
        <v>1240</v>
      </c>
      <c r="C4" s="1108"/>
      <c r="D4" s="1108"/>
      <c r="E4" s="1108"/>
      <c r="F4" s="1108"/>
      <c r="G4" s="774"/>
      <c r="H4" s="774"/>
      <c r="I4" s="774"/>
      <c r="J4" s="774"/>
      <c r="K4" s="774"/>
      <c r="L4" s="774"/>
      <c r="M4" s="774"/>
      <c r="N4" s="774"/>
      <c r="ALP4" s="775"/>
      <c r="ALQ4" s="775"/>
      <c r="ALR4" s="775"/>
      <c r="ALS4" s="775"/>
      <c r="ALT4" s="775"/>
      <c r="ALU4" s="775"/>
      <c r="ALV4" s="775"/>
      <c r="ALW4" s="775"/>
    </row>
    <row r="5" spans="1:1011">
      <c r="A5" s="769"/>
      <c r="B5" s="776"/>
      <c r="C5" s="778"/>
      <c r="D5" s="771"/>
      <c r="E5" s="773"/>
      <c r="F5" s="773"/>
    </row>
    <row r="6" spans="1:1011">
      <c r="A6" s="780"/>
      <c r="B6" s="781" t="s">
        <v>1241</v>
      </c>
      <c r="C6" s="771"/>
      <c r="D6" s="773"/>
      <c r="E6" s="773"/>
      <c r="F6" s="773"/>
    </row>
    <row r="7" spans="1:1011" ht="32.25" customHeight="1">
      <c r="A7" s="769"/>
      <c r="B7" s="1107" t="s">
        <v>1242</v>
      </c>
      <c r="C7" s="1107"/>
      <c r="D7" s="1107"/>
      <c r="E7" s="1107"/>
      <c r="F7" s="1107"/>
    </row>
    <row r="8" spans="1:1011">
      <c r="A8" s="769"/>
      <c r="B8" s="784" t="s">
        <v>1243</v>
      </c>
      <c r="C8" s="771"/>
      <c r="D8" s="771"/>
      <c r="E8" s="773"/>
      <c r="F8" s="773"/>
    </row>
    <row r="9" spans="1:1011" ht="22.35" customHeight="1">
      <c r="A9" s="769" t="s">
        <v>1244</v>
      </c>
      <c r="B9" s="1107" t="s">
        <v>1245</v>
      </c>
      <c r="C9" s="1107"/>
      <c r="D9" s="1107"/>
      <c r="E9" s="1107"/>
      <c r="F9" s="1107"/>
    </row>
    <row r="10" spans="1:1011" ht="32.25" customHeight="1">
      <c r="A10" s="769" t="s">
        <v>1244</v>
      </c>
      <c r="B10" s="1107" t="s">
        <v>1246</v>
      </c>
      <c r="C10" s="1107"/>
      <c r="D10" s="1107"/>
      <c r="E10" s="1107"/>
      <c r="F10" s="1107"/>
    </row>
    <row r="11" spans="1:1011">
      <c r="A11" s="769" t="s">
        <v>1244</v>
      </c>
      <c r="B11" s="1109" t="s">
        <v>1247</v>
      </c>
      <c r="C11" s="1109"/>
      <c r="D11" s="1109"/>
      <c r="E11" s="1109"/>
      <c r="F11" s="1109"/>
    </row>
    <row r="12" spans="1:1011" ht="22.35" customHeight="1">
      <c r="A12" s="769" t="s">
        <v>1244</v>
      </c>
      <c r="B12" s="1107" t="s">
        <v>1248</v>
      </c>
      <c r="C12" s="1107"/>
      <c r="D12" s="1107"/>
      <c r="E12" s="1107"/>
      <c r="F12" s="1107"/>
    </row>
    <row r="13" spans="1:1011" ht="12.75" customHeight="1">
      <c r="A13" s="769" t="s">
        <v>1244</v>
      </c>
      <c r="B13" s="1107" t="s">
        <v>1249</v>
      </c>
      <c r="C13" s="1107"/>
      <c r="D13" s="1107"/>
      <c r="E13" s="1107"/>
      <c r="F13" s="1107"/>
    </row>
    <row r="14" spans="1:1011" ht="22.35" customHeight="1">
      <c r="A14" s="769" t="s">
        <v>1244</v>
      </c>
      <c r="B14" s="1107" t="s">
        <v>1250</v>
      </c>
      <c r="C14" s="1107"/>
      <c r="D14" s="1107"/>
      <c r="E14" s="1107"/>
      <c r="F14" s="1107"/>
    </row>
    <row r="15" spans="1:1011" ht="22.35" customHeight="1">
      <c r="A15" s="769" t="s">
        <v>1244</v>
      </c>
      <c r="B15" s="1107" t="s">
        <v>1251</v>
      </c>
      <c r="C15" s="1107"/>
      <c r="D15" s="1107"/>
      <c r="E15" s="1107"/>
      <c r="F15" s="1107"/>
    </row>
    <row r="16" spans="1:1011" ht="22.35" customHeight="1">
      <c r="A16" s="769" t="s">
        <v>1244</v>
      </c>
      <c r="B16" s="1107" t="s">
        <v>1252</v>
      </c>
      <c r="C16" s="1107"/>
      <c r="D16" s="1107"/>
      <c r="E16" s="1107"/>
      <c r="F16" s="1107"/>
    </row>
    <row r="17" spans="1:1016" ht="22.35" customHeight="1">
      <c r="A17" s="769" t="s">
        <v>1244</v>
      </c>
      <c r="B17" s="1107" t="s">
        <v>1253</v>
      </c>
      <c r="C17" s="1107"/>
      <c r="D17" s="1107"/>
      <c r="E17" s="1107"/>
      <c r="F17" s="1107"/>
    </row>
    <row r="18" spans="1:1016" ht="12.75" customHeight="1">
      <c r="A18" s="769" t="s">
        <v>1244</v>
      </c>
      <c r="B18" s="1107" t="s">
        <v>1254</v>
      </c>
      <c r="C18" s="1107"/>
      <c r="D18" s="1107"/>
      <c r="E18" s="1107"/>
      <c r="F18" s="1107"/>
    </row>
    <row r="19" spans="1:1016" ht="12.75" customHeight="1">
      <c r="A19" s="769" t="s">
        <v>1244</v>
      </c>
      <c r="B19" s="1107" t="s">
        <v>1255</v>
      </c>
      <c r="C19" s="1107"/>
      <c r="D19" s="1107"/>
      <c r="E19" s="1107"/>
      <c r="F19" s="1107"/>
    </row>
    <row r="20" spans="1:1016">
      <c r="A20" s="769" t="s">
        <v>1244</v>
      </c>
      <c r="B20" s="1109" t="s">
        <v>1256</v>
      </c>
      <c r="C20" s="1109"/>
      <c r="D20" s="1109"/>
      <c r="E20" s="1109"/>
      <c r="F20" s="1109"/>
    </row>
    <row r="21" spans="1:1016">
      <c r="A21" s="769" t="s">
        <v>1244</v>
      </c>
      <c r="B21" s="1109" t="s">
        <v>1257</v>
      </c>
      <c r="C21" s="1109"/>
      <c r="D21" s="1109"/>
      <c r="E21" s="1109"/>
      <c r="F21" s="1109"/>
    </row>
    <row r="22" spans="1:1016" ht="32.25" customHeight="1">
      <c r="A22" s="769" t="s">
        <v>1244</v>
      </c>
      <c r="B22" s="1107" t="s">
        <v>1258</v>
      </c>
      <c r="C22" s="1107"/>
      <c r="D22" s="1107"/>
      <c r="E22" s="1107"/>
      <c r="F22" s="1107"/>
    </row>
    <row r="23" spans="1:1016">
      <c r="A23" s="786"/>
      <c r="B23" s="787"/>
      <c r="C23" s="771"/>
      <c r="D23" s="771"/>
      <c r="E23" s="773"/>
      <c r="F23" s="773"/>
    </row>
    <row r="24" spans="1:1016">
      <c r="A24" s="780"/>
      <c r="B24" s="782"/>
      <c r="C24" s="771"/>
      <c r="D24" s="771"/>
      <c r="E24" s="773"/>
      <c r="F24" s="773"/>
    </row>
    <row r="25" spans="1:1016">
      <c r="A25" s="937">
        <v>7</v>
      </c>
      <c r="B25" s="938" t="s">
        <v>1226</v>
      </c>
      <c r="C25" s="939"/>
      <c r="D25" s="939"/>
      <c r="E25" s="940"/>
      <c r="F25" s="940"/>
    </row>
    <row r="26" spans="1:1016" ht="48">
      <c r="A26" s="941"/>
      <c r="B26" s="942" t="s">
        <v>1529</v>
      </c>
      <c r="C26" s="943">
        <v>1</v>
      </c>
      <c r="D26" s="944" t="s">
        <v>318</v>
      </c>
      <c r="E26" s="1022"/>
      <c r="F26" s="940">
        <f>E26*C26</f>
        <v>0</v>
      </c>
    </row>
    <row r="27" spans="1:1016" ht="24">
      <c r="A27" s="941"/>
      <c r="B27" s="945" t="s">
        <v>1530</v>
      </c>
      <c r="C27" s="946"/>
      <c r="D27" s="947"/>
      <c r="E27" s="946"/>
      <c r="F27" s="948"/>
    </row>
    <row r="28" spans="1:1016">
      <c r="A28" s="941"/>
      <c r="B28" s="945"/>
      <c r="C28" s="946"/>
      <c r="D28" s="947"/>
      <c r="E28" s="946"/>
      <c r="F28" s="948"/>
    </row>
    <row r="29" spans="1:1016" s="889" customFormat="1">
      <c r="A29" s="941" t="s">
        <v>1244</v>
      </c>
      <c r="B29" s="949" t="s">
        <v>1531</v>
      </c>
      <c r="C29" s="950">
        <v>9</v>
      </c>
      <c r="D29" s="951" t="s">
        <v>101</v>
      </c>
      <c r="E29" s="950">
        <v>27</v>
      </c>
      <c r="F29" s="951" t="s">
        <v>101</v>
      </c>
      <c r="ALP29" s="952"/>
      <c r="ALQ29" s="952"/>
      <c r="ALR29" s="952"/>
      <c r="ALS29" s="952"/>
      <c r="ALT29" s="952"/>
      <c r="ALU29" s="952"/>
      <c r="ALV29" s="952"/>
      <c r="ALW29" s="952"/>
      <c r="ALX29" s="952"/>
      <c r="ALY29" s="952"/>
      <c r="ALZ29" s="952"/>
      <c r="AMA29" s="952"/>
      <c r="AMB29" s="952"/>
    </row>
    <row r="30" spans="1:1016" s="889" customFormat="1">
      <c r="A30" s="941" t="s">
        <v>1244</v>
      </c>
      <c r="B30" s="949" t="s">
        <v>1532</v>
      </c>
      <c r="C30" s="950">
        <v>290</v>
      </c>
      <c r="D30" s="951" t="s">
        <v>99</v>
      </c>
      <c r="E30" s="953"/>
      <c r="F30" s="954"/>
      <c r="ALP30" s="952"/>
      <c r="ALQ30" s="952"/>
      <c r="ALR30" s="952"/>
      <c r="ALS30" s="952"/>
      <c r="ALT30" s="952"/>
      <c r="ALU30" s="952"/>
      <c r="ALV30" s="952"/>
      <c r="ALW30" s="952"/>
      <c r="ALX30" s="952"/>
      <c r="ALY30" s="952"/>
      <c r="ALZ30" s="952"/>
      <c r="AMA30" s="952"/>
      <c r="AMB30" s="952"/>
    </row>
    <row r="31" spans="1:1016">
      <c r="A31" s="941"/>
      <c r="B31" s="942"/>
      <c r="C31" s="946"/>
      <c r="D31" s="947"/>
      <c r="E31" s="946"/>
      <c r="F31" s="948"/>
    </row>
    <row r="32" spans="1:1016">
      <c r="A32" s="955" t="s">
        <v>1533</v>
      </c>
      <c r="B32" s="956" t="s">
        <v>1534</v>
      </c>
      <c r="C32" s="946"/>
      <c r="D32" s="947"/>
      <c r="E32" s="946"/>
      <c r="F32" s="948"/>
    </row>
    <row r="33" spans="1:6" ht="72">
      <c r="A33" s="941" t="s">
        <v>1244</v>
      </c>
      <c r="B33" s="957" t="s">
        <v>1535</v>
      </c>
      <c r="C33" s="943"/>
      <c r="D33" s="944"/>
      <c r="E33" s="943"/>
      <c r="F33" s="958"/>
    </row>
    <row r="34" spans="1:6" ht="24">
      <c r="A34" s="941" t="s">
        <v>1244</v>
      </c>
      <c r="B34" s="957" t="s">
        <v>1536</v>
      </c>
      <c r="C34" s="943"/>
      <c r="D34" s="944"/>
      <c r="E34" s="943"/>
      <c r="F34" s="958"/>
    </row>
    <row r="35" spans="1:6" ht="36">
      <c r="A35" s="941" t="s">
        <v>1244</v>
      </c>
      <c r="B35" s="957" t="s">
        <v>1537</v>
      </c>
      <c r="C35" s="943"/>
      <c r="D35" s="944"/>
      <c r="E35" s="943"/>
      <c r="F35" s="958"/>
    </row>
    <row r="36" spans="1:6" ht="24">
      <c r="A36" s="941" t="s">
        <v>1244</v>
      </c>
      <c r="B36" s="957" t="s">
        <v>1538</v>
      </c>
      <c r="C36" s="943"/>
      <c r="D36" s="944"/>
      <c r="E36" s="943"/>
      <c r="F36" s="958"/>
    </row>
    <row r="37" spans="1:6" ht="24">
      <c r="A37" s="941" t="s">
        <v>1244</v>
      </c>
      <c r="B37" s="959" t="s">
        <v>1539</v>
      </c>
      <c r="C37" s="943"/>
      <c r="D37" s="944"/>
      <c r="E37" s="943"/>
      <c r="F37" s="958"/>
    </row>
    <row r="38" spans="1:6" ht="36">
      <c r="A38" s="941" t="s">
        <v>1244</v>
      </c>
      <c r="B38" s="957" t="s">
        <v>1540</v>
      </c>
      <c r="C38" s="943"/>
      <c r="D38" s="944"/>
      <c r="E38" s="943"/>
      <c r="F38" s="958"/>
    </row>
    <row r="39" spans="1:6" ht="24">
      <c r="A39" s="941"/>
      <c r="B39" s="956" t="s">
        <v>1541</v>
      </c>
      <c r="C39" s="946"/>
      <c r="D39" s="947"/>
      <c r="E39" s="946"/>
      <c r="F39" s="948"/>
    </row>
    <row r="40" spans="1:6">
      <c r="A40" s="941"/>
      <c r="B40" s="959"/>
      <c r="C40" s="946"/>
      <c r="D40" s="947"/>
      <c r="E40" s="946"/>
      <c r="F40" s="948"/>
    </row>
    <row r="41" spans="1:6">
      <c r="A41" s="955" t="s">
        <v>1542</v>
      </c>
      <c r="B41" s="956" t="s">
        <v>1543</v>
      </c>
      <c r="C41" s="946"/>
      <c r="D41" s="947"/>
      <c r="E41" s="946"/>
      <c r="F41" s="948"/>
    </row>
    <row r="42" spans="1:6" ht="36">
      <c r="A42" s="941" t="s">
        <v>1244</v>
      </c>
      <c r="B42" s="960" t="s">
        <v>1544</v>
      </c>
      <c r="C42" s="946"/>
      <c r="D42" s="947"/>
      <c r="E42" s="946"/>
      <c r="F42" s="948"/>
    </row>
    <row r="43" spans="1:6">
      <c r="A43" s="941"/>
      <c r="B43" s="957" t="s">
        <v>1545</v>
      </c>
      <c r="C43" s="946"/>
      <c r="D43" s="947"/>
      <c r="E43" s="946"/>
      <c r="F43" s="948"/>
    </row>
    <row r="44" spans="1:6">
      <c r="A44" s="941"/>
      <c r="B44" s="957" t="s">
        <v>1546</v>
      </c>
      <c r="C44" s="946"/>
      <c r="D44" s="947"/>
      <c r="E44" s="946"/>
      <c r="F44" s="948"/>
    </row>
    <row r="45" spans="1:6">
      <c r="A45" s="941"/>
      <c r="B45" s="957" t="s">
        <v>1547</v>
      </c>
      <c r="C45" s="946"/>
      <c r="D45" s="947"/>
      <c r="E45" s="946"/>
      <c r="F45" s="948"/>
    </row>
    <row r="46" spans="1:6">
      <c r="A46" s="941"/>
      <c r="B46" s="957" t="s">
        <v>1548</v>
      </c>
      <c r="C46" s="946"/>
      <c r="D46" s="947"/>
      <c r="E46" s="946"/>
      <c r="F46" s="948"/>
    </row>
    <row r="47" spans="1:6">
      <c r="A47" s="941"/>
      <c r="B47" s="957" t="s">
        <v>1549</v>
      </c>
      <c r="C47" s="946"/>
      <c r="D47" s="947"/>
      <c r="E47" s="946"/>
      <c r="F47" s="948"/>
    </row>
    <row r="48" spans="1:6">
      <c r="A48" s="941"/>
      <c r="B48" s="957" t="s">
        <v>1550</v>
      </c>
      <c r="C48" s="946"/>
      <c r="D48" s="947"/>
      <c r="E48" s="946"/>
      <c r="F48" s="948"/>
    </row>
    <row r="49" spans="1:6">
      <c r="A49" s="941"/>
      <c r="B49" s="957" t="s">
        <v>1551</v>
      </c>
      <c r="C49" s="946"/>
      <c r="D49" s="947"/>
      <c r="E49" s="946"/>
      <c r="F49" s="948"/>
    </row>
    <row r="50" spans="1:6">
      <c r="A50" s="941" t="s">
        <v>1244</v>
      </c>
      <c r="B50" s="957" t="s">
        <v>1552</v>
      </c>
      <c r="C50" s="946"/>
      <c r="D50" s="947"/>
      <c r="E50" s="946"/>
      <c r="F50" s="948"/>
    </row>
    <row r="51" spans="1:6">
      <c r="A51" s="941" t="s">
        <v>1244</v>
      </c>
      <c r="B51" s="957" t="s">
        <v>1553</v>
      </c>
      <c r="C51" s="946"/>
      <c r="D51" s="947"/>
      <c r="E51" s="946"/>
      <c r="F51" s="948"/>
    </row>
    <row r="52" spans="1:6">
      <c r="A52" s="941"/>
      <c r="B52" s="956" t="s">
        <v>1554</v>
      </c>
      <c r="C52" s="946"/>
      <c r="D52" s="947"/>
      <c r="E52" s="946"/>
      <c r="F52" s="948"/>
    </row>
    <row r="53" spans="1:6">
      <c r="A53" s="941"/>
      <c r="B53" s="959"/>
      <c r="C53" s="946"/>
      <c r="D53" s="947"/>
      <c r="E53" s="946"/>
      <c r="F53" s="948"/>
    </row>
    <row r="54" spans="1:6">
      <c r="A54" s="955" t="s">
        <v>1555</v>
      </c>
      <c r="B54" s="956" t="s">
        <v>1556</v>
      </c>
      <c r="C54" s="946"/>
      <c r="D54" s="947"/>
      <c r="E54" s="946"/>
      <c r="F54" s="948"/>
    </row>
    <row r="55" spans="1:6" ht="48">
      <c r="A55" s="941" t="s">
        <v>1244</v>
      </c>
      <c r="B55" s="960" t="s">
        <v>1557</v>
      </c>
      <c r="C55" s="946"/>
      <c r="D55" s="947"/>
      <c r="E55" s="946"/>
      <c r="F55" s="948"/>
    </row>
    <row r="56" spans="1:6" ht="36">
      <c r="A56" s="941" t="s">
        <v>1244</v>
      </c>
      <c r="B56" s="960" t="s">
        <v>1558</v>
      </c>
      <c r="C56" s="946"/>
      <c r="D56" s="947"/>
      <c r="E56" s="946"/>
      <c r="F56" s="948"/>
    </row>
    <row r="57" spans="1:6" ht="13.5">
      <c r="A57" s="941"/>
      <c r="B57" s="960" t="s">
        <v>1559</v>
      </c>
      <c r="C57" s="946"/>
      <c r="D57" s="947"/>
      <c r="E57" s="946"/>
      <c r="F57" s="948"/>
    </row>
    <row r="58" spans="1:6">
      <c r="A58" s="941"/>
      <c r="B58" s="960" t="s">
        <v>1560</v>
      </c>
      <c r="C58" s="946"/>
      <c r="D58" s="947"/>
      <c r="E58" s="946"/>
      <c r="F58" s="948"/>
    </row>
    <row r="59" spans="1:6">
      <c r="A59" s="941"/>
      <c r="B59" s="956" t="s">
        <v>1561</v>
      </c>
      <c r="C59" s="946"/>
      <c r="D59" s="947"/>
      <c r="E59" s="946"/>
      <c r="F59" s="948"/>
    </row>
    <row r="60" spans="1:6">
      <c r="A60" s="941"/>
      <c r="B60" s="959"/>
      <c r="C60" s="946"/>
      <c r="D60" s="947"/>
      <c r="E60" s="946"/>
      <c r="F60" s="948"/>
    </row>
    <row r="61" spans="1:6" ht="24">
      <c r="A61" s="955" t="s">
        <v>1562</v>
      </c>
      <c r="B61" s="956" t="s">
        <v>1563</v>
      </c>
      <c r="C61" s="946"/>
      <c r="D61" s="947"/>
      <c r="E61" s="946"/>
      <c r="F61" s="948"/>
    </row>
    <row r="62" spans="1:6" ht="60">
      <c r="A62" s="941" t="s">
        <v>1244</v>
      </c>
      <c r="B62" s="957" t="s">
        <v>1564</v>
      </c>
      <c r="C62" s="946"/>
      <c r="D62" s="947"/>
      <c r="E62" s="946"/>
      <c r="F62" s="946"/>
    </row>
    <row r="63" spans="1:6" ht="24">
      <c r="A63" s="941" t="s">
        <v>1244</v>
      </c>
      <c r="B63" s="957" t="s">
        <v>1565</v>
      </c>
      <c r="C63" s="946"/>
      <c r="D63" s="947"/>
      <c r="E63" s="946"/>
      <c r="F63" s="946"/>
    </row>
    <row r="64" spans="1:6" ht="24">
      <c r="A64" s="941" t="s">
        <v>1244</v>
      </c>
      <c r="B64" s="957" t="s">
        <v>1566</v>
      </c>
      <c r="C64" s="946"/>
      <c r="D64" s="947"/>
      <c r="E64" s="946"/>
      <c r="F64" s="946"/>
    </row>
    <row r="65" spans="1:6" ht="24">
      <c r="A65" s="941" t="s">
        <v>1244</v>
      </c>
      <c r="B65" s="957" t="s">
        <v>1567</v>
      </c>
      <c r="C65" s="946"/>
      <c r="D65" s="947"/>
      <c r="E65" s="946"/>
      <c r="F65" s="946"/>
    </row>
    <row r="66" spans="1:6" ht="48">
      <c r="A66" s="941" t="s">
        <v>1244</v>
      </c>
      <c r="B66" s="957" t="s">
        <v>1568</v>
      </c>
      <c r="C66" s="946"/>
      <c r="D66" s="947"/>
      <c r="E66" s="946"/>
      <c r="F66" s="946"/>
    </row>
    <row r="67" spans="1:6" ht="24">
      <c r="A67" s="941" t="s">
        <v>1244</v>
      </c>
      <c r="B67" s="957" t="s">
        <v>1569</v>
      </c>
      <c r="C67" s="946"/>
      <c r="D67" s="947"/>
      <c r="E67" s="946"/>
      <c r="F67" s="946"/>
    </row>
    <row r="68" spans="1:6">
      <c r="A68" s="941"/>
      <c r="B68" s="956" t="s">
        <v>1570</v>
      </c>
      <c r="C68" s="946"/>
      <c r="D68" s="947"/>
      <c r="E68" s="946"/>
      <c r="F68" s="948"/>
    </row>
    <row r="69" spans="1:6">
      <c r="A69" s="941"/>
      <c r="B69" s="959"/>
      <c r="C69" s="946"/>
      <c r="D69" s="947"/>
      <c r="E69" s="946"/>
      <c r="F69" s="948"/>
    </row>
    <row r="70" spans="1:6">
      <c r="A70" s="955" t="s">
        <v>1571</v>
      </c>
      <c r="B70" s="956" t="s">
        <v>1572</v>
      </c>
      <c r="C70" s="946"/>
      <c r="D70" s="947"/>
      <c r="E70" s="946"/>
      <c r="F70" s="948"/>
    </row>
    <row r="71" spans="1:6" ht="60">
      <c r="A71" s="941" t="s">
        <v>1244</v>
      </c>
      <c r="B71" s="957" t="s">
        <v>1573</v>
      </c>
      <c r="C71" s="946"/>
      <c r="D71" s="947"/>
      <c r="E71" s="946"/>
      <c r="F71" s="948"/>
    </row>
    <row r="72" spans="1:6">
      <c r="A72" s="941"/>
      <c r="B72" s="959"/>
      <c r="C72" s="946"/>
      <c r="D72" s="947"/>
      <c r="E72" s="946"/>
      <c r="F72" s="948"/>
    </row>
    <row r="73" spans="1:6">
      <c r="A73" s="955" t="s">
        <v>1574</v>
      </c>
      <c r="B73" s="956" t="s">
        <v>1575</v>
      </c>
      <c r="C73" s="946"/>
      <c r="D73" s="947"/>
      <c r="E73" s="946"/>
      <c r="F73" s="948"/>
    </row>
    <row r="74" spans="1:6" ht="72">
      <c r="A74" s="941" t="s">
        <v>1244</v>
      </c>
      <c r="B74" s="957" t="s">
        <v>1576</v>
      </c>
      <c r="C74" s="946"/>
      <c r="D74" s="947"/>
      <c r="E74" s="946"/>
      <c r="F74" s="948"/>
    </row>
    <row r="75" spans="1:6">
      <c r="A75" s="941" t="s">
        <v>1244</v>
      </c>
      <c r="B75" s="957" t="s">
        <v>1577</v>
      </c>
      <c r="C75" s="946"/>
      <c r="D75" s="947"/>
      <c r="E75" s="946"/>
      <c r="F75" s="948"/>
    </row>
    <row r="76" spans="1:6">
      <c r="A76" s="941"/>
      <c r="B76" s="959" t="s">
        <v>1397</v>
      </c>
      <c r="C76" s="946"/>
      <c r="D76" s="947"/>
      <c r="E76" s="946"/>
      <c r="F76" s="948"/>
    </row>
    <row r="77" spans="1:6">
      <c r="A77" s="941" t="s">
        <v>1225</v>
      </c>
      <c r="B77" s="961" t="s">
        <v>1578</v>
      </c>
      <c r="C77" s="946"/>
      <c r="D77" s="947"/>
      <c r="E77" s="946"/>
      <c r="F77" s="954">
        <f>SUM(F26 )</f>
        <v>0</v>
      </c>
    </row>
    <row r="78" spans="1:6">
      <c r="A78" s="811"/>
      <c r="B78" s="799"/>
      <c r="C78" s="915"/>
      <c r="D78" s="820"/>
      <c r="E78" s="915"/>
      <c r="F78" s="930"/>
    </row>
  </sheetData>
  <sheetProtection algorithmName="SHA-512" hashValue="dOOhWnrkk41qMCI5BHu54Ssmq2P/l05MCB5Zb5qZaT0IUV3YuLTW4Ua77+GVNwZeeAvqz91Fjzv1BM50m/cn2A==" saltValue="q/MW1CSgOMNNboiioPoY3A==" spinCount="100000" sheet="1" objects="1" scenarios="1"/>
  <mergeCells count="16">
    <mergeCell ref="B19:F19"/>
    <mergeCell ref="B20:F20"/>
    <mergeCell ref="B21:F21"/>
    <mergeCell ref="B22:F22"/>
    <mergeCell ref="B13:F13"/>
    <mergeCell ref="B14:F14"/>
    <mergeCell ref="B15:F15"/>
    <mergeCell ref="B16:F16"/>
    <mergeCell ref="B17:F17"/>
    <mergeCell ref="B18:F18"/>
    <mergeCell ref="B12:F12"/>
    <mergeCell ref="B4:F4"/>
    <mergeCell ref="B7:F7"/>
    <mergeCell ref="B9:F9"/>
    <mergeCell ref="B10:F10"/>
    <mergeCell ref="B11:F11"/>
  </mergeCells>
  <pageMargins left="1.0631944444444399" right="0.39374999999999999" top="0.51180555555555496" bottom="0.67916666666666703" header="0.51180555555555496" footer="0"/>
  <pageSetup paperSize="9" scale="64" orientation="portrait" horizontalDpi="300" verticalDpi="300" r:id="rId1"/>
  <headerFooter>
    <oddFooter>&amp;L 2231KA ČUFARJEVA 2: Načrt krajinske arhitekture&amp;CPZI</oddFooter>
  </headerFooter>
  <rowBreaks count="1" manualBreakCount="1">
    <brk id="24" max="16383" man="1"/>
  </rowBreak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ALW32"/>
  <sheetViews>
    <sheetView view="pageBreakPreview" zoomScale="120" zoomScaleNormal="100" zoomScalePageLayoutView="120" workbookViewId="0">
      <selection activeCell="H30" sqref="H30"/>
    </sheetView>
  </sheetViews>
  <sheetFormatPr defaultColWidth="11.21875" defaultRowHeight="12.75"/>
  <cols>
    <col min="1" max="1" width="5.88671875" style="775" customWidth="1"/>
    <col min="2" max="2" width="31.33203125" style="775" customWidth="1"/>
    <col min="3" max="3" width="9.33203125" style="775" customWidth="1"/>
    <col min="4" max="4" width="5.5546875" style="775" customWidth="1"/>
    <col min="5" max="5" width="9.6640625" style="775" customWidth="1"/>
    <col min="6" max="6" width="9.5546875" style="775" customWidth="1"/>
    <col min="7" max="1003" width="11.21875" style="775"/>
    <col min="1004" max="1024" width="9" style="733" customWidth="1"/>
    <col min="1025" max="16384" width="11.21875" style="733"/>
  </cols>
  <sheetData>
    <row r="1" spans="1:1011">
      <c r="A1" s="769"/>
      <c r="B1" s="770"/>
      <c r="C1" s="771"/>
      <c r="D1" s="771"/>
      <c r="E1" s="772" t="s">
        <v>1237</v>
      </c>
      <c r="F1" s="773"/>
    </row>
    <row r="2" spans="1:1011">
      <c r="A2" s="769" t="s">
        <v>0</v>
      </c>
      <c r="B2" s="776" t="s">
        <v>1217</v>
      </c>
      <c r="C2" s="777" t="s">
        <v>3</v>
      </c>
      <c r="D2" s="774" t="s">
        <v>2</v>
      </c>
      <c r="E2" s="772" t="s">
        <v>1238</v>
      </c>
      <c r="F2" s="772" t="s">
        <v>1239</v>
      </c>
    </row>
    <row r="3" spans="1:1011">
      <c r="A3" s="769"/>
      <c r="B3" s="776"/>
      <c r="C3" s="778"/>
      <c r="D3" s="771"/>
      <c r="E3" s="773"/>
      <c r="F3" s="773"/>
    </row>
    <row r="4" spans="1:1011" ht="12.75" customHeight="1">
      <c r="A4" s="769"/>
      <c r="B4" s="1108" t="s">
        <v>1240</v>
      </c>
      <c r="C4" s="1108"/>
      <c r="D4" s="1108"/>
      <c r="E4" s="1108"/>
      <c r="F4" s="1108"/>
      <c r="G4" s="774"/>
      <c r="H4" s="774"/>
      <c r="I4" s="774"/>
      <c r="J4" s="774"/>
      <c r="K4" s="774"/>
      <c r="L4" s="774"/>
      <c r="M4" s="774"/>
      <c r="N4" s="774"/>
      <c r="ALP4" s="775"/>
      <c r="ALQ4" s="775"/>
      <c r="ALR4" s="775"/>
      <c r="ALS4" s="775"/>
      <c r="ALT4" s="775"/>
      <c r="ALU4" s="775"/>
      <c r="ALV4" s="775"/>
      <c r="ALW4" s="775"/>
    </row>
    <row r="5" spans="1:1011">
      <c r="A5" s="769"/>
      <c r="B5" s="776"/>
      <c r="C5" s="778"/>
      <c r="D5" s="771"/>
      <c r="E5" s="773"/>
      <c r="F5" s="773"/>
    </row>
    <row r="6" spans="1:1011">
      <c r="A6" s="780"/>
      <c r="B6" s="781" t="s">
        <v>1241</v>
      </c>
      <c r="C6" s="771"/>
      <c r="D6" s="773"/>
      <c r="E6" s="773"/>
      <c r="F6" s="773"/>
    </row>
    <row r="7" spans="1:1011" ht="32.25" customHeight="1">
      <c r="A7" s="769"/>
      <c r="B7" s="1107" t="s">
        <v>1242</v>
      </c>
      <c r="C7" s="1107"/>
      <c r="D7" s="1107"/>
      <c r="E7" s="1107"/>
      <c r="F7" s="1107"/>
    </row>
    <row r="8" spans="1:1011">
      <c r="A8" s="769"/>
      <c r="B8" s="784" t="s">
        <v>1243</v>
      </c>
      <c r="C8" s="771"/>
      <c r="D8" s="771"/>
      <c r="E8" s="773"/>
      <c r="F8" s="773"/>
    </row>
    <row r="9" spans="1:1011" ht="22.35" customHeight="1">
      <c r="A9" s="769" t="s">
        <v>1244</v>
      </c>
      <c r="B9" s="1107" t="s">
        <v>1245</v>
      </c>
      <c r="C9" s="1107"/>
      <c r="D9" s="1107"/>
      <c r="E9" s="1107"/>
      <c r="F9" s="1107"/>
    </row>
    <row r="10" spans="1:1011" ht="32.25" customHeight="1">
      <c r="A10" s="769" t="s">
        <v>1244</v>
      </c>
      <c r="B10" s="1107" t="s">
        <v>1246</v>
      </c>
      <c r="C10" s="1107"/>
      <c r="D10" s="1107"/>
      <c r="E10" s="1107"/>
      <c r="F10" s="1107"/>
    </row>
    <row r="11" spans="1:1011">
      <c r="A11" s="769" t="s">
        <v>1244</v>
      </c>
      <c r="B11" s="1109" t="s">
        <v>1247</v>
      </c>
      <c r="C11" s="1109"/>
      <c r="D11" s="1109"/>
      <c r="E11" s="1109"/>
      <c r="F11" s="1109"/>
    </row>
    <row r="12" spans="1:1011" ht="22.35" customHeight="1">
      <c r="A12" s="769" t="s">
        <v>1244</v>
      </c>
      <c r="B12" s="1107" t="s">
        <v>1248</v>
      </c>
      <c r="C12" s="1107"/>
      <c r="D12" s="1107"/>
      <c r="E12" s="1107"/>
      <c r="F12" s="1107"/>
    </row>
    <row r="13" spans="1:1011" ht="12.75" customHeight="1">
      <c r="A13" s="769" t="s">
        <v>1244</v>
      </c>
      <c r="B13" s="1107" t="s">
        <v>1249</v>
      </c>
      <c r="C13" s="1107"/>
      <c r="D13" s="1107"/>
      <c r="E13" s="1107"/>
      <c r="F13" s="1107"/>
    </row>
    <row r="14" spans="1:1011" ht="22.35" customHeight="1">
      <c r="A14" s="769" t="s">
        <v>1244</v>
      </c>
      <c r="B14" s="1107" t="s">
        <v>1250</v>
      </c>
      <c r="C14" s="1107"/>
      <c r="D14" s="1107"/>
      <c r="E14" s="1107"/>
      <c r="F14" s="1107"/>
    </row>
    <row r="15" spans="1:1011" ht="22.35" customHeight="1">
      <c r="A15" s="769" t="s">
        <v>1244</v>
      </c>
      <c r="B15" s="1107" t="s">
        <v>1251</v>
      </c>
      <c r="C15" s="1107"/>
      <c r="D15" s="1107"/>
      <c r="E15" s="1107"/>
      <c r="F15" s="1107"/>
    </row>
    <row r="16" spans="1:1011" ht="22.35" customHeight="1">
      <c r="A16" s="769" t="s">
        <v>1244</v>
      </c>
      <c r="B16" s="1107" t="s">
        <v>1252</v>
      </c>
      <c r="C16" s="1107"/>
      <c r="D16" s="1107"/>
      <c r="E16" s="1107"/>
      <c r="F16" s="1107"/>
    </row>
    <row r="17" spans="1:6" ht="22.35" customHeight="1">
      <c r="A17" s="769" t="s">
        <v>1244</v>
      </c>
      <c r="B17" s="1107" t="s">
        <v>1253</v>
      </c>
      <c r="C17" s="1107"/>
      <c r="D17" s="1107"/>
      <c r="E17" s="1107"/>
      <c r="F17" s="1107"/>
    </row>
    <row r="18" spans="1:6" ht="12.75" customHeight="1">
      <c r="A18" s="769" t="s">
        <v>1244</v>
      </c>
      <c r="B18" s="1107" t="s">
        <v>1254</v>
      </c>
      <c r="C18" s="1107"/>
      <c r="D18" s="1107"/>
      <c r="E18" s="1107"/>
      <c r="F18" s="1107"/>
    </row>
    <row r="19" spans="1:6" ht="12.75" customHeight="1">
      <c r="A19" s="769" t="s">
        <v>1244</v>
      </c>
      <c r="B19" s="1107" t="s">
        <v>1255</v>
      </c>
      <c r="C19" s="1107"/>
      <c r="D19" s="1107"/>
      <c r="E19" s="1107"/>
      <c r="F19" s="1107"/>
    </row>
    <row r="20" spans="1:6">
      <c r="A20" s="769" t="s">
        <v>1244</v>
      </c>
      <c r="B20" s="1109" t="s">
        <v>1256</v>
      </c>
      <c r="C20" s="1109"/>
      <c r="D20" s="1109"/>
      <c r="E20" s="1109"/>
      <c r="F20" s="1109"/>
    </row>
    <row r="21" spans="1:6">
      <c r="A21" s="769" t="s">
        <v>1244</v>
      </c>
      <c r="B21" s="1109" t="s">
        <v>1257</v>
      </c>
      <c r="C21" s="1109"/>
      <c r="D21" s="1109"/>
      <c r="E21" s="1109"/>
      <c r="F21" s="1109"/>
    </row>
    <row r="22" spans="1:6" ht="32.25" customHeight="1">
      <c r="A22" s="769" t="s">
        <v>1244</v>
      </c>
      <c r="B22" s="1107" t="s">
        <v>1258</v>
      </c>
      <c r="C22" s="1107"/>
      <c r="D22" s="1107"/>
      <c r="E22" s="1107"/>
      <c r="F22" s="1107"/>
    </row>
    <row r="23" spans="1:6">
      <c r="A23" s="769"/>
      <c r="B23" s="783"/>
      <c r="C23" s="785"/>
      <c r="D23" s="785"/>
      <c r="E23" s="785"/>
      <c r="F23" s="785"/>
    </row>
    <row r="24" spans="1:6">
      <c r="A24" s="786"/>
      <c r="B24" s="787"/>
      <c r="C24" s="771"/>
      <c r="D24" s="771"/>
      <c r="E24" s="773"/>
      <c r="F24" s="773"/>
    </row>
    <row r="25" spans="1:6">
      <c r="A25" s="811"/>
      <c r="B25" s="799"/>
      <c r="C25" s="915"/>
      <c r="D25" s="820"/>
      <c r="E25" s="915"/>
      <c r="F25" s="930"/>
    </row>
    <row r="26" spans="1:6">
      <c r="A26" s="962" t="s">
        <v>1227</v>
      </c>
      <c r="B26" s="938" t="s">
        <v>1228</v>
      </c>
      <c r="C26" s="963"/>
      <c r="D26" s="963"/>
      <c r="E26" s="940"/>
      <c r="F26" s="958"/>
    </row>
    <row r="27" spans="1:6">
      <c r="A27" s="941"/>
      <c r="B27" s="964"/>
      <c r="C27" s="963"/>
      <c r="D27" s="963"/>
      <c r="E27" s="940"/>
      <c r="F27" s="958"/>
    </row>
    <row r="28" spans="1:6" ht="24">
      <c r="A28" s="965" t="s">
        <v>1579</v>
      </c>
      <c r="B28" s="966" t="s">
        <v>1580</v>
      </c>
      <c r="C28" s="940">
        <v>1</v>
      </c>
      <c r="D28" s="939" t="s">
        <v>318</v>
      </c>
      <c r="E28" s="1023"/>
      <c r="F28" s="940">
        <f>C28*E28</f>
        <v>0</v>
      </c>
    </row>
    <row r="29" spans="1:6" ht="24">
      <c r="A29" s="965" t="s">
        <v>1581</v>
      </c>
      <c r="B29" s="966" t="s">
        <v>1582</v>
      </c>
      <c r="C29" s="940">
        <v>100</v>
      </c>
      <c r="D29" s="939" t="s">
        <v>165</v>
      </c>
      <c r="E29" s="1023"/>
      <c r="F29" s="940">
        <f>C29*E29</f>
        <v>0</v>
      </c>
    </row>
    <row r="30" spans="1:6" ht="36">
      <c r="A30" s="965" t="s">
        <v>1583</v>
      </c>
      <c r="B30" s="966" t="s">
        <v>1584</v>
      </c>
      <c r="C30" s="940">
        <v>30</v>
      </c>
      <c r="D30" s="939" t="s">
        <v>165</v>
      </c>
      <c r="E30" s="1023"/>
      <c r="F30" s="940">
        <f>C30*E30</f>
        <v>0</v>
      </c>
    </row>
    <row r="31" spans="1:6">
      <c r="A31" s="941"/>
      <c r="B31" s="967"/>
      <c r="C31" s="940"/>
      <c r="D31" s="939"/>
      <c r="E31" s="940"/>
      <c r="F31" s="940"/>
    </row>
    <row r="32" spans="1:6" ht="12.75" customHeight="1">
      <c r="A32" s="941" t="s">
        <v>1227</v>
      </c>
      <c r="B32" s="1139" t="s">
        <v>1585</v>
      </c>
      <c r="C32" s="1139"/>
      <c r="D32" s="1139"/>
      <c r="E32" s="940"/>
      <c r="F32" s="968">
        <f>SUM(F26:F31 )</f>
        <v>0</v>
      </c>
    </row>
  </sheetData>
  <sheetProtection algorithmName="SHA-512" hashValue="chz3Jdlph6MCIKy65r/SMvQeiftTom93Q+hTcnHH4VtMzVMaXPyVQwuuTULLJ3f9DJB46g2GcN8bjp5X+uYzDA==" saltValue="jJV8+zdODrQ2XdBpLUyjLw==" spinCount="100000" sheet="1" objects="1" scenarios="1"/>
  <mergeCells count="17">
    <mergeCell ref="B19:F19"/>
    <mergeCell ref="B20:F20"/>
    <mergeCell ref="B21:F21"/>
    <mergeCell ref="B22:F22"/>
    <mergeCell ref="B32:D32"/>
    <mergeCell ref="B18:F18"/>
    <mergeCell ref="B4:F4"/>
    <mergeCell ref="B7:F7"/>
    <mergeCell ref="B9:F9"/>
    <mergeCell ref="B10:F10"/>
    <mergeCell ref="B11:F11"/>
    <mergeCell ref="B12:F12"/>
    <mergeCell ref="B13:F13"/>
    <mergeCell ref="B14:F14"/>
    <mergeCell ref="B15:F15"/>
    <mergeCell ref="B16:F16"/>
    <mergeCell ref="B17:F17"/>
  </mergeCells>
  <pageMargins left="1.0631944444444399" right="0.39374999999999999" top="0.51180555555555496" bottom="0.67916666666666703" header="0.51180555555555496" footer="0"/>
  <pageSetup paperSize="9" scale="89" orientation="portrait" horizontalDpi="300" verticalDpi="300" r:id="rId1"/>
  <headerFooter>
    <oddFooter>&amp;L 2231KA ČUFARJEVA 2: Načrt krajinske arhitekture&amp;CPZI</oddFooter>
  </headerFooter>
  <rowBreaks count="1" manualBreakCount="1">
    <brk id="25"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N38"/>
  <sheetViews>
    <sheetView showGridLines="0" view="pageLayout" topLeftCell="A7" zoomScaleNormal="100" workbookViewId="0">
      <selection activeCell="G18" sqref="G18"/>
    </sheetView>
  </sheetViews>
  <sheetFormatPr defaultRowHeight="18"/>
  <cols>
    <col min="1" max="1" width="5.6640625" customWidth="1"/>
    <col min="8" max="8" width="18.33203125" customWidth="1"/>
    <col min="14" max="14" width="13.5546875" bestFit="1" customWidth="1"/>
  </cols>
  <sheetData>
    <row r="1" spans="1:8">
      <c r="A1" s="1025" t="s">
        <v>259</v>
      </c>
      <c r="B1" s="1025"/>
      <c r="C1" s="1025"/>
      <c r="D1" s="1025"/>
      <c r="E1" s="1025"/>
      <c r="F1" s="1025"/>
      <c r="G1" s="1025"/>
      <c r="H1" s="1025"/>
    </row>
    <row r="5" spans="1:8" ht="18" customHeight="1">
      <c r="A5" s="1024" t="s">
        <v>260</v>
      </c>
      <c r="B5" s="1024"/>
      <c r="C5" s="1024"/>
      <c r="D5" s="1024"/>
      <c r="E5" s="1024"/>
      <c r="F5" s="1024"/>
      <c r="G5" s="1024"/>
      <c r="H5" s="1024"/>
    </row>
    <row r="6" spans="1:8">
      <c r="A6" s="1024"/>
      <c r="B6" s="1024"/>
      <c r="C6" s="1024"/>
      <c r="D6" s="1024"/>
      <c r="E6" s="1024"/>
      <c r="F6" s="1024"/>
      <c r="G6" s="1024"/>
      <c r="H6" s="1024"/>
    </row>
    <row r="11" spans="1:8">
      <c r="B11" s="17" t="s">
        <v>1599</v>
      </c>
    </row>
    <row r="13" spans="1:8">
      <c r="A13" s="18" t="s">
        <v>55</v>
      </c>
      <c r="B13" s="18" t="s">
        <v>8</v>
      </c>
      <c r="C13" s="19"/>
      <c r="D13" s="19"/>
      <c r="E13" s="19"/>
      <c r="F13" s="19"/>
      <c r="G13" s="19"/>
      <c r="H13" s="20">
        <f>POPIS_ENERGETIKA!F50</f>
        <v>0</v>
      </c>
    </row>
    <row r="14" spans="1:8">
      <c r="A14" s="18" t="s">
        <v>56</v>
      </c>
      <c r="B14" s="18" t="s">
        <v>14</v>
      </c>
      <c r="C14" s="19"/>
      <c r="D14" s="19"/>
      <c r="E14" s="19"/>
      <c r="F14" s="19"/>
      <c r="G14" s="19"/>
      <c r="H14" s="20">
        <f>POPIS_ENERGETIKA!F73</f>
        <v>0</v>
      </c>
    </row>
    <row r="15" spans="1:8">
      <c r="A15" s="18" t="s">
        <v>57</v>
      </c>
      <c r="B15" s="18" t="s">
        <v>24</v>
      </c>
      <c r="C15" s="19"/>
      <c r="D15" s="19"/>
      <c r="E15" s="19"/>
      <c r="F15" s="19"/>
      <c r="G15" s="19"/>
      <c r="H15" s="20">
        <f>POPIS_ENERGETIKA!F112</f>
        <v>0</v>
      </c>
    </row>
    <row r="16" spans="1:8">
      <c r="A16" s="18" t="s">
        <v>58</v>
      </c>
      <c r="B16" s="18" t="s">
        <v>31</v>
      </c>
      <c r="C16" s="19"/>
      <c r="D16" s="19"/>
      <c r="E16" s="19"/>
      <c r="F16" s="19"/>
      <c r="G16" s="19"/>
      <c r="H16" s="20">
        <f>POPIS_ENERGETIKA!F128</f>
        <v>0</v>
      </c>
    </row>
    <row r="17" spans="1:14">
      <c r="A17" s="18" t="s">
        <v>59</v>
      </c>
      <c r="B17" s="18" t="s">
        <v>37</v>
      </c>
      <c r="C17" s="19"/>
      <c r="D17" s="19"/>
      <c r="E17" s="19"/>
      <c r="F17" s="19"/>
      <c r="G17" s="19"/>
      <c r="H17" s="20">
        <f>POPIS_ENERGETIKA!F184</f>
        <v>0</v>
      </c>
    </row>
    <row r="18" spans="1:14">
      <c r="A18" s="18" t="s">
        <v>60</v>
      </c>
      <c r="B18" s="18" t="s">
        <v>43</v>
      </c>
      <c r="C18" s="19"/>
      <c r="D18" s="19"/>
      <c r="E18" s="19"/>
      <c r="F18" s="19"/>
      <c r="G18" s="19"/>
      <c r="H18" s="20">
        <f>POPIS_ENERGETIKA!F213</f>
        <v>0</v>
      </c>
    </row>
    <row r="19" spans="1:14">
      <c r="A19" s="18" t="s">
        <v>61</v>
      </c>
      <c r="B19" s="18" t="s">
        <v>51</v>
      </c>
      <c r="C19" s="19"/>
      <c r="D19" s="19"/>
      <c r="E19" s="19"/>
      <c r="F19" s="19"/>
      <c r="G19" s="19"/>
      <c r="H19" s="20">
        <f>POPIS_ENERGETIKA!F222</f>
        <v>0</v>
      </c>
    </row>
    <row r="20" spans="1:14">
      <c r="A20" s="19"/>
      <c r="B20" s="19"/>
      <c r="C20" s="19"/>
      <c r="D20" s="19"/>
      <c r="E20" s="19"/>
      <c r="F20" s="19"/>
      <c r="G20" s="19"/>
      <c r="H20" s="19"/>
    </row>
    <row r="21" spans="1:14">
      <c r="A21" s="22"/>
      <c r="B21" s="21" t="s">
        <v>1593</v>
      </c>
      <c r="C21" s="22"/>
      <c r="D21" s="22"/>
      <c r="E21" s="22"/>
      <c r="F21" s="22"/>
      <c r="G21" s="22"/>
      <c r="H21" s="23">
        <f>SUM(H13:H20)</f>
        <v>0</v>
      </c>
    </row>
    <row r="22" spans="1:14">
      <c r="A22" s="19"/>
      <c r="B22" s="19"/>
      <c r="C22" s="19"/>
      <c r="D22" s="19"/>
      <c r="E22" s="19"/>
      <c r="F22" s="19"/>
      <c r="G22" s="19"/>
      <c r="H22" s="24"/>
    </row>
    <row r="23" spans="1:14">
      <c r="A23" s="22"/>
      <c r="B23" s="21" t="s">
        <v>62</v>
      </c>
      <c r="C23" s="22"/>
      <c r="D23" s="25">
        <v>0.05</v>
      </c>
      <c r="E23" s="22"/>
      <c r="F23" s="22"/>
      <c r="G23" s="22"/>
      <c r="H23" s="23">
        <f>D23*H21</f>
        <v>0</v>
      </c>
      <c r="N23" s="78"/>
    </row>
    <row r="24" spans="1:14">
      <c r="A24" s="19"/>
      <c r="B24" s="19"/>
      <c r="C24" s="19"/>
      <c r="D24" s="19"/>
      <c r="E24" s="19"/>
      <c r="F24" s="19"/>
      <c r="G24" s="19"/>
      <c r="H24" s="24"/>
    </row>
    <row r="25" spans="1:14">
      <c r="A25" s="22"/>
      <c r="B25" s="22" t="s">
        <v>1594</v>
      </c>
      <c r="C25" s="22"/>
      <c r="D25" s="22"/>
      <c r="E25" s="22"/>
      <c r="F25" s="22"/>
      <c r="G25" s="22"/>
      <c r="H25" s="23">
        <f>H21+H23</f>
        <v>0</v>
      </c>
      <c r="N25" s="78"/>
    </row>
    <row r="26" spans="1:14">
      <c r="A26" s="19"/>
      <c r="B26" s="19"/>
      <c r="C26" s="19"/>
      <c r="D26" s="19"/>
      <c r="E26" s="19"/>
      <c r="F26" s="19"/>
      <c r="G26" s="19"/>
      <c r="H26" s="24"/>
    </row>
    <row r="27" spans="1:14">
      <c r="A27" s="22"/>
      <c r="B27" s="22" t="s">
        <v>64</v>
      </c>
      <c r="C27" s="22"/>
      <c r="D27" s="22"/>
      <c r="E27" s="22"/>
      <c r="F27" s="22"/>
      <c r="G27" s="22"/>
      <c r="H27" s="23">
        <f>H25*0.22</f>
        <v>0</v>
      </c>
    </row>
    <row r="28" spans="1:14">
      <c r="A28" s="19"/>
      <c r="B28" s="19"/>
      <c r="C28" s="19"/>
      <c r="D28" s="19"/>
      <c r="E28" s="19"/>
      <c r="F28" s="19"/>
      <c r="G28" s="19"/>
      <c r="H28" s="24"/>
    </row>
    <row r="29" spans="1:14" ht="18.75" thickBot="1">
      <c r="A29" s="26"/>
      <c r="B29" s="26" t="s">
        <v>65</v>
      </c>
      <c r="C29" s="26"/>
      <c r="D29" s="26"/>
      <c r="E29" s="26"/>
      <c r="F29" s="26"/>
      <c r="G29" s="26"/>
      <c r="H29" s="27">
        <f>H27+H25</f>
        <v>0</v>
      </c>
    </row>
    <row r="30" spans="1:14" ht="18.75" thickTop="1"/>
    <row r="36" spans="2:6">
      <c r="B36" s="19" t="s">
        <v>258</v>
      </c>
      <c r="C36" s="19"/>
      <c r="D36" s="19"/>
      <c r="E36" s="19"/>
      <c r="F36" s="19"/>
    </row>
    <row r="37" spans="2:6">
      <c r="B37" s="19"/>
      <c r="C37" s="19"/>
      <c r="D37" s="19"/>
      <c r="E37" s="19"/>
      <c r="F37" s="19"/>
    </row>
    <row r="38" spans="2:6">
      <c r="B38" s="19"/>
      <c r="C38" s="19"/>
      <c r="D38" s="19"/>
      <c r="E38" s="19"/>
      <c r="F38" s="19"/>
    </row>
  </sheetData>
  <mergeCells count="2">
    <mergeCell ref="A1:H1"/>
    <mergeCell ref="A5:H6"/>
  </mergeCells>
  <pageMargins left="1.1811023622047245" right="0.19685039370078741" top="0.78740157480314965" bottom="0.78740157480314965"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H1116"/>
  <sheetViews>
    <sheetView zoomScale="160" zoomScaleNormal="160" zoomScalePageLayoutView="145" workbookViewId="0">
      <selection activeCell="G7" sqref="G7"/>
    </sheetView>
  </sheetViews>
  <sheetFormatPr defaultRowHeight="18"/>
  <cols>
    <col min="1" max="1" width="4.109375" bestFit="1" customWidth="1"/>
    <col min="2" max="2" width="47.44140625" customWidth="1"/>
    <col min="3" max="3" width="3.77734375" customWidth="1"/>
    <col min="4" max="4" width="5.6640625" bestFit="1" customWidth="1"/>
    <col min="5" max="5" width="7.6640625" style="985" bestFit="1" customWidth="1"/>
    <col min="6" max="6" width="8.109375" customWidth="1"/>
    <col min="7" max="8" width="10.33203125" bestFit="1" customWidth="1"/>
  </cols>
  <sheetData>
    <row r="1" spans="1:6" ht="14.1" customHeight="1">
      <c r="A1" s="11" t="s">
        <v>0</v>
      </c>
      <c r="B1" s="11" t="s">
        <v>1</v>
      </c>
      <c r="C1" s="11" t="s">
        <v>2</v>
      </c>
      <c r="D1" s="11" t="s">
        <v>3</v>
      </c>
      <c r="E1" s="971" t="s">
        <v>4</v>
      </c>
      <c r="F1" s="11" t="s">
        <v>5</v>
      </c>
    </row>
    <row r="2" spans="1:6" ht="8.4499999999999993" customHeight="1" thickBot="1">
      <c r="A2" s="2"/>
      <c r="B2" s="1"/>
      <c r="C2" s="2"/>
      <c r="D2" s="36"/>
      <c r="E2" s="972"/>
      <c r="F2" s="1"/>
    </row>
    <row r="3" spans="1:6" ht="17.100000000000001" customHeight="1" thickBot="1">
      <c r="A3" s="44" t="s">
        <v>7</v>
      </c>
      <c r="B3" s="45" t="s">
        <v>8</v>
      </c>
      <c r="C3" s="46"/>
      <c r="D3" s="47"/>
      <c r="E3" s="973"/>
      <c r="F3" s="48"/>
    </row>
    <row r="4" spans="1:6" ht="8.4499999999999993" customHeight="1">
      <c r="A4" s="7"/>
      <c r="B4" s="6"/>
      <c r="C4" s="7"/>
      <c r="D4" s="37"/>
      <c r="E4" s="974"/>
      <c r="F4" s="9"/>
    </row>
    <row r="5" spans="1:6" ht="14.1" customHeight="1">
      <c r="A5" s="49" t="s">
        <v>9</v>
      </c>
      <c r="B5" s="50" t="s">
        <v>10</v>
      </c>
      <c r="C5" s="51"/>
      <c r="D5" s="52"/>
      <c r="E5" s="975"/>
      <c r="F5" s="53"/>
    </row>
    <row r="6" spans="1:6" ht="14.1" customHeight="1">
      <c r="A6" s="13" t="s">
        <v>217</v>
      </c>
      <c r="B6" s="28" t="s">
        <v>107</v>
      </c>
      <c r="C6" s="29" t="s">
        <v>108</v>
      </c>
      <c r="D6" s="59">
        <v>0.108</v>
      </c>
      <c r="E6" s="976"/>
      <c r="F6" s="12">
        <f>E6*D6</f>
        <v>0</v>
      </c>
    </row>
    <row r="7" spans="1:6" ht="25.5">
      <c r="A7" s="13" t="s">
        <v>218</v>
      </c>
      <c r="B7" s="28" t="s">
        <v>109</v>
      </c>
      <c r="C7" s="29" t="s">
        <v>108</v>
      </c>
      <c r="D7" s="59">
        <v>0.14899999999999999</v>
      </c>
      <c r="E7" s="976"/>
      <c r="F7" s="12">
        <f>E7*D7</f>
        <v>0</v>
      </c>
    </row>
    <row r="8" spans="1:6" ht="14.1" customHeight="1">
      <c r="A8" s="13" t="s">
        <v>219</v>
      </c>
      <c r="B8" s="28" t="s">
        <v>110</v>
      </c>
      <c r="C8" s="29" t="s">
        <v>101</v>
      </c>
      <c r="D8" s="39">
        <v>12</v>
      </c>
      <c r="E8" s="976"/>
      <c r="F8" s="12">
        <f>E8*D8</f>
        <v>0</v>
      </c>
    </row>
    <row r="9" spans="1:6" ht="14.1" customHeight="1">
      <c r="A9" s="13" t="s">
        <v>220</v>
      </c>
      <c r="B9" s="28" t="s">
        <v>111</v>
      </c>
      <c r="C9" s="29" t="s">
        <v>101</v>
      </c>
      <c r="D9" s="39">
        <v>117</v>
      </c>
      <c r="E9" s="976"/>
      <c r="F9" s="12">
        <f>E9*D9</f>
        <v>0</v>
      </c>
    </row>
    <row r="10" spans="1:6" ht="14.1" customHeight="1">
      <c r="A10" s="49" t="s">
        <v>11</v>
      </c>
      <c r="B10" s="50" t="s">
        <v>12</v>
      </c>
      <c r="C10" s="51"/>
      <c r="D10" s="52"/>
      <c r="E10" s="975"/>
      <c r="F10" s="53"/>
    </row>
    <row r="11" spans="1:6" ht="38.25">
      <c r="A11" s="14"/>
      <c r="B11" s="35" t="s">
        <v>88</v>
      </c>
      <c r="C11" s="3"/>
      <c r="D11" s="38"/>
      <c r="E11" s="977"/>
      <c r="F11" s="8"/>
    </row>
    <row r="12" spans="1:6" ht="14.1" customHeight="1">
      <c r="A12" s="14" t="s">
        <v>73</v>
      </c>
      <c r="B12" s="16" t="s">
        <v>74</v>
      </c>
      <c r="C12" s="3"/>
      <c r="D12" s="38"/>
      <c r="E12" s="977"/>
      <c r="F12" s="8"/>
    </row>
    <row r="13" spans="1:6" ht="14.1" customHeight="1">
      <c r="A13" s="13" t="s">
        <v>221</v>
      </c>
      <c r="B13" s="28" t="s">
        <v>112</v>
      </c>
      <c r="C13" s="29" t="s">
        <v>99</v>
      </c>
      <c r="D13" s="39">
        <v>40.950000000000003</v>
      </c>
      <c r="E13" s="976"/>
      <c r="F13" s="12">
        <f>E13*D13</f>
        <v>0</v>
      </c>
    </row>
    <row r="14" spans="1:6" ht="14.1" customHeight="1">
      <c r="A14" s="14" t="s">
        <v>68</v>
      </c>
      <c r="B14" s="16" t="s">
        <v>69</v>
      </c>
      <c r="C14" s="3"/>
      <c r="D14" s="38"/>
      <c r="E14" s="977"/>
      <c r="F14" s="8"/>
    </row>
    <row r="15" spans="1:6" ht="14.1" customHeight="1">
      <c r="A15" s="13" t="s">
        <v>222</v>
      </c>
      <c r="B15" s="28" t="s">
        <v>113</v>
      </c>
      <c r="C15" s="29" t="s">
        <v>101</v>
      </c>
      <c r="D15" s="39">
        <v>4</v>
      </c>
      <c r="E15" s="976"/>
      <c r="F15" s="12">
        <f>E15*D15</f>
        <v>0</v>
      </c>
    </row>
    <row r="16" spans="1:6" ht="14.1" customHeight="1">
      <c r="A16" s="13" t="s">
        <v>223</v>
      </c>
      <c r="B16" s="28" t="s">
        <v>114</v>
      </c>
      <c r="C16" s="29" t="s">
        <v>101</v>
      </c>
      <c r="D16" s="39">
        <v>4</v>
      </c>
      <c r="E16" s="976"/>
      <c r="F16" s="12">
        <f>E16*D16</f>
        <v>0</v>
      </c>
    </row>
    <row r="17" spans="1:7" s="60" customFormat="1" ht="25.5">
      <c r="A17" s="13" t="s">
        <v>224</v>
      </c>
      <c r="B17" s="28" t="s">
        <v>115</v>
      </c>
      <c r="C17" s="29" t="s">
        <v>101</v>
      </c>
      <c r="D17" s="39">
        <v>2</v>
      </c>
      <c r="E17" s="976"/>
      <c r="F17" s="12">
        <f>E17*D17</f>
        <v>0</v>
      </c>
      <c r="G17"/>
    </row>
    <row r="18" spans="1:7" s="60" customFormat="1" ht="25.5">
      <c r="A18" s="13" t="s">
        <v>225</v>
      </c>
      <c r="B18" s="28" t="s">
        <v>116</v>
      </c>
      <c r="C18" s="29" t="s">
        <v>101</v>
      </c>
      <c r="D18" s="39">
        <v>1</v>
      </c>
      <c r="E18" s="976"/>
      <c r="F18" s="12">
        <f>E18*D18</f>
        <v>0</v>
      </c>
      <c r="G18"/>
    </row>
    <row r="19" spans="1:7" s="60" customFormat="1" ht="14.1" customHeight="1">
      <c r="A19" s="13" t="s">
        <v>226</v>
      </c>
      <c r="B19" s="28" t="s">
        <v>102</v>
      </c>
      <c r="C19" s="29" t="s">
        <v>101</v>
      </c>
      <c r="D19" s="39">
        <v>2</v>
      </c>
      <c r="E19" s="976"/>
      <c r="F19" s="12">
        <f>D19*E19</f>
        <v>0</v>
      </c>
      <c r="G19"/>
    </row>
    <row r="20" spans="1:7" s="60" customFormat="1" ht="14.1" customHeight="1">
      <c r="A20" s="13" t="s">
        <v>227</v>
      </c>
      <c r="B20" s="28" t="s">
        <v>350</v>
      </c>
      <c r="C20" s="29" t="s">
        <v>101</v>
      </c>
      <c r="D20" s="39">
        <v>15</v>
      </c>
      <c r="E20" s="976"/>
      <c r="F20" s="12">
        <f>D20*E20</f>
        <v>0</v>
      </c>
      <c r="G20"/>
    </row>
    <row r="21" spans="1:7" s="60" customFormat="1" ht="25.5">
      <c r="A21" s="13" t="s">
        <v>228</v>
      </c>
      <c r="B21" s="28" t="s">
        <v>255</v>
      </c>
      <c r="C21" s="29" t="s">
        <v>101</v>
      </c>
      <c r="D21" s="39">
        <v>2</v>
      </c>
      <c r="E21" s="976"/>
      <c r="F21" s="12">
        <f>D21*E21</f>
        <v>0</v>
      </c>
      <c r="G21"/>
    </row>
    <row r="22" spans="1:7" s="60" customFormat="1" ht="25.5">
      <c r="A22" s="13" t="s">
        <v>229</v>
      </c>
      <c r="B22" s="28" t="s">
        <v>103</v>
      </c>
      <c r="C22" s="29" t="s">
        <v>101</v>
      </c>
      <c r="D22" s="39">
        <v>101</v>
      </c>
      <c r="E22" s="976"/>
      <c r="F22" s="12">
        <f>D22*E22</f>
        <v>0</v>
      </c>
      <c r="G22"/>
    </row>
    <row r="23" spans="1:7" ht="14.1" customHeight="1">
      <c r="A23" s="14" t="s">
        <v>70</v>
      </c>
      <c r="B23" s="16" t="s">
        <v>67</v>
      </c>
      <c r="C23" s="3"/>
      <c r="D23" s="38"/>
      <c r="E23" s="977"/>
      <c r="F23" s="8"/>
    </row>
    <row r="24" spans="1:7" ht="14.1" customHeight="1">
      <c r="A24" s="13" t="s">
        <v>230</v>
      </c>
      <c r="B24" s="28" t="s">
        <v>117</v>
      </c>
      <c r="C24" s="29" t="s">
        <v>99</v>
      </c>
      <c r="D24" s="39">
        <v>1846.85</v>
      </c>
      <c r="E24" s="976"/>
      <c r="F24" s="12">
        <f t="shared" ref="F24:F31" si="0">E24*D24</f>
        <v>0</v>
      </c>
    </row>
    <row r="25" spans="1:7" ht="14.1" customHeight="1">
      <c r="A25" s="13" t="s">
        <v>231</v>
      </c>
      <c r="B25" s="28" t="s">
        <v>118</v>
      </c>
      <c r="C25" s="29" t="s">
        <v>99</v>
      </c>
      <c r="D25" s="39">
        <v>201.24</v>
      </c>
      <c r="E25" s="976"/>
      <c r="F25" s="12">
        <f t="shared" si="0"/>
        <v>0</v>
      </c>
    </row>
    <row r="26" spans="1:7" ht="14.1" customHeight="1">
      <c r="A26" s="13" t="s">
        <v>232</v>
      </c>
      <c r="B26" s="28" t="s">
        <v>119</v>
      </c>
      <c r="C26" s="29" t="s">
        <v>120</v>
      </c>
      <c r="D26" s="39">
        <v>60.26</v>
      </c>
      <c r="E26" s="976"/>
      <c r="F26" s="12">
        <f t="shared" si="0"/>
        <v>0</v>
      </c>
    </row>
    <row r="27" spans="1:7" ht="14.1" customHeight="1">
      <c r="A27" s="13" t="s">
        <v>233</v>
      </c>
      <c r="B27" s="28" t="s">
        <v>121</v>
      </c>
      <c r="C27" s="29" t="s">
        <v>120</v>
      </c>
      <c r="D27" s="39">
        <v>22.23</v>
      </c>
      <c r="E27" s="976"/>
      <c r="F27" s="12">
        <f t="shared" si="0"/>
        <v>0</v>
      </c>
    </row>
    <row r="28" spans="1:7" ht="14.1" customHeight="1">
      <c r="A28" s="13" t="s">
        <v>234</v>
      </c>
      <c r="B28" s="28" t="s">
        <v>122</v>
      </c>
      <c r="C28" s="29" t="s">
        <v>120</v>
      </c>
      <c r="D28" s="39">
        <v>116.42</v>
      </c>
      <c r="E28" s="976"/>
      <c r="F28" s="12">
        <f t="shared" si="0"/>
        <v>0</v>
      </c>
    </row>
    <row r="29" spans="1:7" ht="25.5">
      <c r="A29" s="13" t="s">
        <v>235</v>
      </c>
      <c r="B29" s="28" t="s">
        <v>123</v>
      </c>
      <c r="C29" s="29" t="s">
        <v>120</v>
      </c>
      <c r="D29" s="39">
        <v>70.2</v>
      </c>
      <c r="E29" s="976"/>
      <c r="F29" s="12">
        <f t="shared" si="0"/>
        <v>0</v>
      </c>
    </row>
    <row r="30" spans="1:7" ht="25.5">
      <c r="A30" s="13" t="s">
        <v>236</v>
      </c>
      <c r="B30" s="28" t="s">
        <v>171</v>
      </c>
      <c r="C30" s="29" t="s">
        <v>120</v>
      </c>
      <c r="D30" s="39">
        <v>158.54</v>
      </c>
      <c r="E30" s="976"/>
      <c r="F30" s="12">
        <f t="shared" si="0"/>
        <v>0</v>
      </c>
    </row>
    <row r="31" spans="1:7" s="60" customFormat="1" ht="25.5">
      <c r="A31" s="13" t="s">
        <v>237</v>
      </c>
      <c r="B31" s="28" t="s">
        <v>269</v>
      </c>
      <c r="C31" s="29" t="s">
        <v>99</v>
      </c>
      <c r="D31" s="39">
        <v>240.49</v>
      </c>
      <c r="E31" s="976"/>
      <c r="F31" s="12">
        <f t="shared" si="0"/>
        <v>0</v>
      </c>
      <c r="G31"/>
    </row>
    <row r="32" spans="1:7" s="60" customFormat="1" ht="25.5">
      <c r="A32" s="13" t="s">
        <v>238</v>
      </c>
      <c r="B32" s="28" t="s">
        <v>98</v>
      </c>
      <c r="C32" s="29" t="s">
        <v>99</v>
      </c>
      <c r="D32" s="39">
        <v>48.56</v>
      </c>
      <c r="E32" s="976"/>
      <c r="F32" s="12">
        <f>D32*E32</f>
        <v>0</v>
      </c>
      <c r="G32"/>
    </row>
    <row r="33" spans="1:7" s="60" customFormat="1" ht="14.1" customHeight="1">
      <c r="A33" s="13" t="s">
        <v>239</v>
      </c>
      <c r="B33" s="28" t="s">
        <v>100</v>
      </c>
      <c r="C33" s="29" t="s">
        <v>99</v>
      </c>
      <c r="D33" s="39">
        <v>264.42</v>
      </c>
      <c r="E33" s="976"/>
      <c r="F33" s="12">
        <f>D33*E33</f>
        <v>0</v>
      </c>
      <c r="G33"/>
    </row>
    <row r="34" spans="1:7" ht="14.1" customHeight="1">
      <c r="A34" s="14" t="s">
        <v>71</v>
      </c>
      <c r="B34" s="16" t="s">
        <v>72</v>
      </c>
      <c r="C34" s="3"/>
      <c r="D34" s="38"/>
      <c r="E34" s="977"/>
      <c r="F34" s="8"/>
    </row>
    <row r="35" spans="1:7" ht="14.1" customHeight="1">
      <c r="A35" s="13" t="s">
        <v>240</v>
      </c>
      <c r="B35" s="28" t="s">
        <v>124</v>
      </c>
      <c r="C35" s="29" t="s">
        <v>120</v>
      </c>
      <c r="D35" s="39">
        <v>14.63</v>
      </c>
      <c r="E35" s="976"/>
      <c r="F35" s="12">
        <f>E35*D35</f>
        <v>0</v>
      </c>
    </row>
    <row r="36" spans="1:7" ht="14.1" customHeight="1">
      <c r="A36" s="13" t="s">
        <v>241</v>
      </c>
      <c r="B36" s="28" t="s">
        <v>125</v>
      </c>
      <c r="C36" s="29" t="s">
        <v>126</v>
      </c>
      <c r="D36" s="39">
        <v>23.99</v>
      </c>
      <c r="E36" s="976"/>
      <c r="F36" s="12">
        <f>E36*D36</f>
        <v>0</v>
      </c>
    </row>
    <row r="37" spans="1:7" s="60" customFormat="1" ht="25.5">
      <c r="A37" s="13" t="s">
        <v>242</v>
      </c>
      <c r="B37" s="28" t="s">
        <v>127</v>
      </c>
      <c r="C37" s="29" t="s">
        <v>101</v>
      </c>
      <c r="D37" s="39">
        <v>3</v>
      </c>
      <c r="E37" s="976"/>
      <c r="F37" s="12">
        <f>E37*D37</f>
        <v>0</v>
      </c>
      <c r="G37"/>
    </row>
    <row r="38" spans="1:7" ht="14.1" customHeight="1">
      <c r="A38" s="13" t="s">
        <v>243</v>
      </c>
      <c r="B38" s="28" t="s">
        <v>128</v>
      </c>
      <c r="C38" s="29" t="s">
        <v>101</v>
      </c>
      <c r="D38" s="39">
        <v>6</v>
      </c>
      <c r="E38" s="976"/>
      <c r="F38" s="12">
        <f>E38*D38</f>
        <v>0</v>
      </c>
    </row>
    <row r="39" spans="1:7" ht="38.25">
      <c r="A39" s="13" t="s">
        <v>244</v>
      </c>
      <c r="B39" s="28" t="s">
        <v>129</v>
      </c>
      <c r="C39" s="29" t="s">
        <v>101</v>
      </c>
      <c r="D39" s="39">
        <v>36</v>
      </c>
      <c r="E39" s="976"/>
      <c r="F39" s="12">
        <f>E39*D39</f>
        <v>0</v>
      </c>
    </row>
    <row r="40" spans="1:7" ht="25.5">
      <c r="A40" s="13" t="s">
        <v>245</v>
      </c>
      <c r="B40" s="28" t="s">
        <v>106</v>
      </c>
      <c r="C40" s="29" t="s">
        <v>101</v>
      </c>
      <c r="D40" s="39">
        <v>1</v>
      </c>
      <c r="E40" s="976"/>
      <c r="F40" s="12">
        <f>D40*E40</f>
        <v>0</v>
      </c>
    </row>
    <row r="41" spans="1:7" ht="25.5">
      <c r="A41" s="13" t="s">
        <v>246</v>
      </c>
      <c r="B41" s="28" t="s">
        <v>104</v>
      </c>
      <c r="C41" s="29" t="s">
        <v>101</v>
      </c>
      <c r="D41" s="39">
        <v>1</v>
      </c>
      <c r="E41" s="976"/>
      <c r="F41" s="12">
        <f>D41*E41</f>
        <v>0</v>
      </c>
    </row>
    <row r="42" spans="1:7" ht="25.5">
      <c r="A42" s="13" t="s">
        <v>247</v>
      </c>
      <c r="B42" s="28" t="s">
        <v>105</v>
      </c>
      <c r="C42" s="29" t="s">
        <v>101</v>
      </c>
      <c r="D42" s="39">
        <v>4</v>
      </c>
      <c r="E42" s="976"/>
      <c r="F42" s="12">
        <f>D42*E42</f>
        <v>0</v>
      </c>
    </row>
    <row r="43" spans="1:7" ht="14.1" customHeight="1">
      <c r="A43" s="49" t="s">
        <v>66</v>
      </c>
      <c r="B43" s="50" t="s">
        <v>75</v>
      </c>
      <c r="C43" s="51"/>
      <c r="D43" s="52"/>
      <c r="E43" s="975"/>
      <c r="F43" s="53"/>
    </row>
    <row r="44" spans="1:7" ht="14.1" customHeight="1">
      <c r="A44" s="14" t="s">
        <v>76</v>
      </c>
      <c r="B44" s="16" t="s">
        <v>77</v>
      </c>
      <c r="C44" s="3"/>
      <c r="D44" s="38"/>
      <c r="E44" s="977"/>
      <c r="F44" s="8"/>
    </row>
    <row r="45" spans="1:7" ht="25.5">
      <c r="A45" s="13" t="s">
        <v>339</v>
      </c>
      <c r="B45" s="28" t="s">
        <v>253</v>
      </c>
      <c r="C45" s="29" t="s">
        <v>252</v>
      </c>
      <c r="D45" s="39">
        <v>1</v>
      </c>
      <c r="E45" s="976"/>
      <c r="F45" s="12">
        <f>E45*D45</f>
        <v>0</v>
      </c>
    </row>
    <row r="46" spans="1:7" ht="14.1" customHeight="1">
      <c r="A46" s="13" t="s">
        <v>340</v>
      </c>
      <c r="B46" s="28" t="s">
        <v>130</v>
      </c>
      <c r="C46" s="29" t="s">
        <v>101</v>
      </c>
      <c r="D46" s="39">
        <v>1</v>
      </c>
      <c r="E46" s="976"/>
      <c r="F46" s="12">
        <f>E46*D46</f>
        <v>0</v>
      </c>
    </row>
    <row r="47" spans="1:7" ht="14.1" customHeight="1">
      <c r="A47" s="14" t="s">
        <v>78</v>
      </c>
      <c r="B47" s="16" t="s">
        <v>79</v>
      </c>
      <c r="C47" s="3"/>
      <c r="D47" s="38"/>
      <c r="E47" s="977"/>
      <c r="F47" s="8"/>
    </row>
    <row r="48" spans="1:7" ht="51">
      <c r="A48" s="13" t="s">
        <v>341</v>
      </c>
      <c r="B48" s="28" t="s">
        <v>131</v>
      </c>
      <c r="C48" s="29" t="s">
        <v>101</v>
      </c>
      <c r="D48" s="39">
        <v>1</v>
      </c>
      <c r="E48" s="976"/>
      <c r="F48" s="12">
        <f>E48*D48</f>
        <v>0</v>
      </c>
    </row>
    <row r="49" spans="1:7" ht="8.4499999999999993" customHeight="1" thickBot="1">
      <c r="A49" s="5"/>
      <c r="B49" s="5"/>
      <c r="C49" s="5"/>
      <c r="D49" s="40"/>
      <c r="E49" s="978"/>
      <c r="F49" s="5"/>
    </row>
    <row r="50" spans="1:7" ht="14.1" customHeight="1" thickTop="1" thickBot="1">
      <c r="A50" s="4"/>
      <c r="B50" s="30" t="s">
        <v>6</v>
      </c>
      <c r="C50" s="4"/>
      <c r="D50" s="41"/>
      <c r="E50" s="979"/>
      <c r="F50" s="31">
        <f>SUM(F6:F49)</f>
        <v>0</v>
      </c>
    </row>
    <row r="51" spans="1:7" ht="17.100000000000001" customHeight="1" thickBot="1">
      <c r="A51" s="44" t="s">
        <v>13</v>
      </c>
      <c r="B51" s="45" t="s">
        <v>14</v>
      </c>
      <c r="C51" s="46"/>
      <c r="D51" s="47"/>
      <c r="E51" s="973"/>
      <c r="F51" s="48"/>
    </row>
    <row r="52" spans="1:7" ht="8.4499999999999993" customHeight="1">
      <c r="A52" s="7"/>
      <c r="B52" s="6"/>
      <c r="C52" s="7"/>
      <c r="D52" s="37"/>
      <c r="E52" s="974"/>
      <c r="F52" s="9"/>
    </row>
    <row r="53" spans="1:7" ht="14.1" customHeight="1">
      <c r="A53" s="49" t="s">
        <v>15</v>
      </c>
      <c r="B53" s="50" t="s">
        <v>16</v>
      </c>
      <c r="C53" s="51"/>
      <c r="D53" s="52"/>
      <c r="E53" s="975"/>
      <c r="F53" s="53"/>
    </row>
    <row r="54" spans="1:7" ht="14.1" customHeight="1">
      <c r="A54" s="13" t="s">
        <v>342</v>
      </c>
      <c r="B54" s="28" t="s">
        <v>132</v>
      </c>
      <c r="C54" s="29" t="s">
        <v>133</v>
      </c>
      <c r="D54" s="39">
        <v>1.58</v>
      </c>
      <c r="E54" s="976"/>
      <c r="F54" s="12">
        <f>E54*D54</f>
        <v>0</v>
      </c>
    </row>
    <row r="55" spans="1:7" ht="14.1" customHeight="1">
      <c r="A55" s="13" t="s">
        <v>343</v>
      </c>
      <c r="B55" s="28" t="s">
        <v>134</v>
      </c>
      <c r="C55" s="29" t="s">
        <v>133</v>
      </c>
      <c r="D55" s="39">
        <v>554.58000000000004</v>
      </c>
      <c r="E55" s="976"/>
      <c r="F55" s="12">
        <f>E55*D55</f>
        <v>0</v>
      </c>
    </row>
    <row r="56" spans="1:7" s="60" customFormat="1" ht="25.5">
      <c r="A56" s="13" t="s">
        <v>344</v>
      </c>
      <c r="B56" s="28" t="s">
        <v>135</v>
      </c>
      <c r="C56" s="29" t="s">
        <v>133</v>
      </c>
      <c r="D56" s="39">
        <v>166.73</v>
      </c>
      <c r="E56" s="976"/>
      <c r="F56" s="12">
        <f>E56*D56</f>
        <v>0</v>
      </c>
      <c r="G56"/>
    </row>
    <row r="57" spans="1:7" ht="14.1" customHeight="1">
      <c r="A57" s="54" t="s">
        <v>17</v>
      </c>
      <c r="B57" s="50" t="s">
        <v>18</v>
      </c>
      <c r="C57" s="51"/>
      <c r="D57" s="52"/>
      <c r="E57" s="975"/>
      <c r="F57" s="53"/>
    </row>
    <row r="58" spans="1:7" ht="14.1" customHeight="1">
      <c r="A58" s="13" t="s">
        <v>345</v>
      </c>
      <c r="B58" s="28" t="s">
        <v>136</v>
      </c>
      <c r="C58" s="29" t="s">
        <v>99</v>
      </c>
      <c r="D58" s="39">
        <v>1038.3800000000001</v>
      </c>
      <c r="E58" s="976"/>
      <c r="F58" s="12">
        <f>E58*D58</f>
        <v>0</v>
      </c>
    </row>
    <row r="59" spans="1:7" ht="14.1" customHeight="1">
      <c r="A59" s="64" t="s">
        <v>248</v>
      </c>
      <c r="B59" s="65" t="s">
        <v>249</v>
      </c>
      <c r="C59" s="66"/>
      <c r="D59" s="67"/>
      <c r="E59" s="980"/>
      <c r="F59" s="68"/>
    </row>
    <row r="60" spans="1:7" ht="14.1" customHeight="1">
      <c r="A60" s="13" t="s">
        <v>250</v>
      </c>
      <c r="B60" s="28" t="s">
        <v>251</v>
      </c>
      <c r="C60" s="29" t="s">
        <v>99</v>
      </c>
      <c r="D60" s="39">
        <v>1053</v>
      </c>
      <c r="E60" s="61"/>
      <c r="F60" s="62">
        <f>E60*D60</f>
        <v>0</v>
      </c>
    </row>
    <row r="61" spans="1:7" ht="14.1" customHeight="1">
      <c r="A61" s="49" t="s">
        <v>19</v>
      </c>
      <c r="B61" s="50" t="s">
        <v>20</v>
      </c>
      <c r="C61" s="51"/>
      <c r="D61" s="52"/>
      <c r="E61" s="975"/>
      <c r="F61" s="53"/>
    </row>
    <row r="62" spans="1:7" ht="63.75">
      <c r="A62" s="13" t="s">
        <v>278</v>
      </c>
      <c r="B62" s="28" t="s">
        <v>137</v>
      </c>
      <c r="C62" s="29" t="s">
        <v>133</v>
      </c>
      <c r="D62" s="39">
        <v>311.22000000000003</v>
      </c>
      <c r="E62" s="976"/>
      <c r="F62" s="12">
        <f>E62*D62</f>
        <v>0</v>
      </c>
    </row>
    <row r="63" spans="1:7" ht="14.1" customHeight="1">
      <c r="A63" s="49" t="s">
        <v>21</v>
      </c>
      <c r="B63" s="50" t="s">
        <v>22</v>
      </c>
      <c r="C63" s="51"/>
      <c r="D63" s="52"/>
      <c r="E63" s="975"/>
      <c r="F63" s="53"/>
    </row>
    <row r="64" spans="1:7" ht="14.1" customHeight="1">
      <c r="A64" s="13" t="s">
        <v>279</v>
      </c>
      <c r="B64" s="28" t="s">
        <v>138</v>
      </c>
      <c r="C64" s="29" t="s">
        <v>99</v>
      </c>
      <c r="D64" s="39">
        <v>16.38</v>
      </c>
      <c r="E64" s="976"/>
      <c r="F64" s="12">
        <f>E64*D64</f>
        <v>0</v>
      </c>
    </row>
    <row r="65" spans="1:6" ht="14.1" customHeight="1">
      <c r="A65" s="13" t="s">
        <v>280</v>
      </c>
      <c r="B65" s="28" t="s">
        <v>139</v>
      </c>
      <c r="C65" s="29" t="s">
        <v>99</v>
      </c>
      <c r="D65" s="39">
        <v>16.38</v>
      </c>
      <c r="E65" s="976"/>
      <c r="F65" s="12">
        <f>E65*D65</f>
        <v>0</v>
      </c>
    </row>
    <row r="66" spans="1:6" ht="14.1" customHeight="1">
      <c r="A66" s="49" t="s">
        <v>94</v>
      </c>
      <c r="B66" s="50" t="s">
        <v>95</v>
      </c>
      <c r="C66" s="51"/>
      <c r="D66" s="52"/>
      <c r="E66" s="975"/>
      <c r="F66" s="53"/>
    </row>
    <row r="67" spans="1:6" ht="25.5">
      <c r="A67" s="13" t="s">
        <v>281</v>
      </c>
      <c r="B67" s="28" t="s">
        <v>140</v>
      </c>
      <c r="C67" s="29" t="s">
        <v>141</v>
      </c>
      <c r="D67" s="39">
        <v>2.84</v>
      </c>
      <c r="E67" s="976"/>
      <c r="F67" s="12">
        <f>E67*D67</f>
        <v>0</v>
      </c>
    </row>
    <row r="68" spans="1:6" ht="25.5">
      <c r="A68" s="13" t="s">
        <v>282</v>
      </c>
      <c r="B68" s="28" t="s">
        <v>142</v>
      </c>
      <c r="C68" s="29" t="s">
        <v>141</v>
      </c>
      <c r="D68" s="39">
        <v>1298.7</v>
      </c>
      <c r="E68" s="976"/>
      <c r="F68" s="12">
        <f>E68*D68</f>
        <v>0</v>
      </c>
    </row>
    <row r="69" spans="1:6" ht="25.5">
      <c r="A69" s="13" t="s">
        <v>283</v>
      </c>
      <c r="B69" s="28" t="s">
        <v>143</v>
      </c>
      <c r="C69" s="29" t="s">
        <v>141</v>
      </c>
      <c r="D69" s="39">
        <v>468</v>
      </c>
      <c r="E69" s="976"/>
      <c r="F69" s="12">
        <f>E69*D69</f>
        <v>0</v>
      </c>
    </row>
    <row r="70" spans="1:6" ht="25.5">
      <c r="A70" s="13" t="s">
        <v>284</v>
      </c>
      <c r="B70" s="28" t="s">
        <v>144</v>
      </c>
      <c r="C70" s="29" t="s">
        <v>141</v>
      </c>
      <c r="D70" s="39">
        <v>5.85</v>
      </c>
      <c r="E70" s="976"/>
      <c r="F70" s="12">
        <f>E70*D70</f>
        <v>0</v>
      </c>
    </row>
    <row r="71" spans="1:6" ht="14.1" customHeight="1">
      <c r="A71" s="13" t="s">
        <v>285</v>
      </c>
      <c r="B71" s="28" t="s">
        <v>145</v>
      </c>
      <c r="C71" s="29" t="s">
        <v>141</v>
      </c>
      <c r="D71" s="39">
        <v>1775.39</v>
      </c>
      <c r="E71" s="976"/>
      <c r="F71" s="12">
        <f>E71*D71</f>
        <v>0</v>
      </c>
    </row>
    <row r="72" spans="1:6" ht="8.4499999999999993" customHeight="1" thickBot="1">
      <c r="A72" s="5"/>
      <c r="B72" s="5"/>
      <c r="C72" s="5"/>
      <c r="D72" s="40"/>
      <c r="E72" s="978"/>
      <c r="F72" s="5"/>
    </row>
    <row r="73" spans="1:6" ht="14.1" customHeight="1" thickTop="1" thickBot="1">
      <c r="A73" s="10"/>
      <c r="B73" s="32" t="s">
        <v>6</v>
      </c>
      <c r="C73" s="10"/>
      <c r="D73" s="42"/>
      <c r="E73" s="981"/>
      <c r="F73" s="33">
        <f>SUM(F54:F72)</f>
        <v>0</v>
      </c>
    </row>
    <row r="74" spans="1:6" ht="17.100000000000001" customHeight="1" thickBot="1">
      <c r="A74" s="44" t="s">
        <v>23</v>
      </c>
      <c r="B74" s="45" t="s">
        <v>24</v>
      </c>
      <c r="C74" s="46"/>
      <c r="D74" s="47"/>
      <c r="E74" s="973"/>
      <c r="F74" s="48"/>
    </row>
    <row r="75" spans="1:6" ht="8.4499999999999993" customHeight="1">
      <c r="A75" s="7"/>
      <c r="B75" s="6"/>
      <c r="C75" s="7"/>
      <c r="D75" s="37"/>
      <c r="E75" s="974"/>
      <c r="F75" s="9"/>
    </row>
    <row r="76" spans="1:6" ht="14.1" customHeight="1">
      <c r="A76" s="49" t="s">
        <v>25</v>
      </c>
      <c r="B76" s="50" t="s">
        <v>26</v>
      </c>
      <c r="C76" s="51"/>
      <c r="D76" s="52"/>
      <c r="E76" s="975"/>
      <c r="F76" s="53"/>
    </row>
    <row r="77" spans="1:6" ht="14.1" customHeight="1">
      <c r="A77" s="14" t="s">
        <v>80</v>
      </c>
      <c r="B77" s="16" t="s">
        <v>81</v>
      </c>
      <c r="C77" s="3"/>
      <c r="D77" s="38"/>
      <c r="E77" s="977"/>
      <c r="F77" s="8"/>
    </row>
    <row r="78" spans="1:6" ht="63.75">
      <c r="A78" s="13" t="s">
        <v>286</v>
      </c>
      <c r="B78" s="28" t="s">
        <v>146</v>
      </c>
      <c r="C78" s="29" t="s">
        <v>133</v>
      </c>
      <c r="D78" s="39">
        <v>259.16000000000003</v>
      </c>
      <c r="E78" s="976"/>
      <c r="F78" s="12">
        <f>E78*D78</f>
        <v>0</v>
      </c>
    </row>
    <row r="79" spans="1:6" ht="63.75">
      <c r="A79" s="13" t="s">
        <v>287</v>
      </c>
      <c r="B79" s="28" t="s">
        <v>174</v>
      </c>
      <c r="C79" s="29" t="s">
        <v>99</v>
      </c>
      <c r="D79" s="39">
        <v>1031.3599999999999</v>
      </c>
      <c r="E79" s="976"/>
      <c r="F79" s="12">
        <f>E79*D79</f>
        <v>0</v>
      </c>
    </row>
    <row r="80" spans="1:6" ht="14.1" customHeight="1">
      <c r="A80" s="14" t="s">
        <v>92</v>
      </c>
      <c r="B80" s="16" t="s">
        <v>93</v>
      </c>
      <c r="C80" s="3"/>
      <c r="D80" s="38"/>
      <c r="E80" s="977"/>
      <c r="F80" s="8"/>
    </row>
    <row r="81" spans="1:7" ht="25.5">
      <c r="A81" s="13" t="s">
        <v>288</v>
      </c>
      <c r="B81" s="28" t="s">
        <v>147</v>
      </c>
      <c r="C81" s="29" t="s">
        <v>99</v>
      </c>
      <c r="D81" s="39">
        <v>225.81</v>
      </c>
      <c r="E81" s="976"/>
      <c r="F81" s="12">
        <f>E81*D81</f>
        <v>0</v>
      </c>
    </row>
    <row r="82" spans="1:7" ht="25.5">
      <c r="A82" s="13" t="s">
        <v>289</v>
      </c>
      <c r="B82" s="28" t="s">
        <v>148</v>
      </c>
      <c r="C82" s="29" t="s">
        <v>99</v>
      </c>
      <c r="D82" s="39">
        <v>627.12</v>
      </c>
      <c r="E82" s="976"/>
      <c r="F82" s="12">
        <f>E82*D82</f>
        <v>0</v>
      </c>
    </row>
    <row r="83" spans="1:7" ht="14.1" customHeight="1">
      <c r="A83" s="49" t="s">
        <v>27</v>
      </c>
      <c r="B83" s="50" t="s">
        <v>28</v>
      </c>
      <c r="C83" s="51"/>
      <c r="D83" s="52"/>
      <c r="E83" s="975"/>
      <c r="F83" s="53"/>
    </row>
    <row r="84" spans="1:7" ht="14.1" customHeight="1">
      <c r="A84" s="14" t="s">
        <v>82</v>
      </c>
      <c r="B84" s="16" t="s">
        <v>91</v>
      </c>
      <c r="C84" s="3"/>
      <c r="D84" s="38"/>
      <c r="E84" s="977"/>
      <c r="F84" s="8"/>
    </row>
    <row r="85" spans="1:7" ht="25.5">
      <c r="A85" s="13" t="s">
        <v>290</v>
      </c>
      <c r="B85" s="28" t="s">
        <v>149</v>
      </c>
      <c r="C85" s="29" t="s">
        <v>99</v>
      </c>
      <c r="D85" s="39">
        <v>225.81</v>
      </c>
      <c r="E85" s="976"/>
      <c r="F85" s="12">
        <f>E85*D85</f>
        <v>0</v>
      </c>
    </row>
    <row r="86" spans="1:7" ht="25.5">
      <c r="A86" s="13" t="s">
        <v>291</v>
      </c>
      <c r="B86" s="28" t="s">
        <v>150</v>
      </c>
      <c r="C86" s="29" t="s">
        <v>99</v>
      </c>
      <c r="D86" s="39">
        <v>627.12</v>
      </c>
      <c r="E86" s="976"/>
      <c r="F86" s="12">
        <f>E86*D86</f>
        <v>0</v>
      </c>
    </row>
    <row r="87" spans="1:7" ht="14.1" customHeight="1">
      <c r="A87" s="14" t="s">
        <v>270</v>
      </c>
      <c r="B87" s="16" t="s">
        <v>271</v>
      </c>
      <c r="C87" s="3"/>
      <c r="D87" s="38"/>
      <c r="E87" s="977"/>
      <c r="F87" s="8"/>
    </row>
    <row r="88" spans="1:7" s="60" customFormat="1" ht="25.5">
      <c r="A88" s="13" t="s">
        <v>272</v>
      </c>
      <c r="B88" s="28" t="s">
        <v>273</v>
      </c>
      <c r="C88" s="29" t="s">
        <v>99</v>
      </c>
      <c r="D88" s="39">
        <v>254.48</v>
      </c>
      <c r="E88" s="976"/>
      <c r="F88" s="12">
        <f>E88*D88</f>
        <v>0</v>
      </c>
      <c r="G88"/>
    </row>
    <row r="89" spans="1:7" ht="14.1" customHeight="1">
      <c r="A89" s="14" t="s">
        <v>96</v>
      </c>
      <c r="B89" s="16" t="s">
        <v>97</v>
      </c>
      <c r="C89" s="3"/>
      <c r="D89" s="38"/>
      <c r="E89" s="977"/>
      <c r="F89" s="8"/>
    </row>
    <row r="90" spans="1:7" ht="14.1" customHeight="1">
      <c r="A90" s="13" t="s">
        <v>292</v>
      </c>
      <c r="B90" s="28" t="s">
        <v>151</v>
      </c>
      <c r="C90" s="29" t="s">
        <v>126</v>
      </c>
      <c r="D90" s="39">
        <v>82.49</v>
      </c>
      <c r="E90" s="976"/>
      <c r="F90" s="12">
        <f>E90*D90</f>
        <v>0</v>
      </c>
    </row>
    <row r="91" spans="1:7" ht="14.1" customHeight="1">
      <c r="A91" s="49" t="s">
        <v>89</v>
      </c>
      <c r="B91" s="50" t="s">
        <v>90</v>
      </c>
      <c r="C91" s="51"/>
      <c r="D91" s="52"/>
      <c r="E91" s="975"/>
      <c r="F91" s="53"/>
    </row>
    <row r="92" spans="1:7" ht="38.25">
      <c r="A92" s="13" t="s">
        <v>293</v>
      </c>
      <c r="B92" s="28" t="s">
        <v>152</v>
      </c>
      <c r="C92" s="29" t="s">
        <v>126</v>
      </c>
      <c r="D92" s="39">
        <v>5.85</v>
      </c>
      <c r="E92" s="976"/>
      <c r="F92" s="12">
        <f>E92*D92</f>
        <v>0</v>
      </c>
    </row>
    <row r="93" spans="1:7" ht="38.25">
      <c r="A93" s="13" t="s">
        <v>295</v>
      </c>
      <c r="B93" s="28" t="s">
        <v>153</v>
      </c>
      <c r="C93" s="29" t="s">
        <v>99</v>
      </c>
      <c r="D93" s="39">
        <v>19.89</v>
      </c>
      <c r="E93" s="976"/>
      <c r="F93" s="12">
        <f>E93*D93</f>
        <v>0</v>
      </c>
    </row>
    <row r="94" spans="1:7" ht="25.5">
      <c r="A94" s="13" t="s">
        <v>296</v>
      </c>
      <c r="B94" s="28" t="s">
        <v>346</v>
      </c>
      <c r="C94" s="29" t="s">
        <v>99</v>
      </c>
      <c r="D94" s="39">
        <v>66.400000000000006</v>
      </c>
      <c r="E94" s="976"/>
      <c r="F94" s="12">
        <f>E94*D94</f>
        <v>0</v>
      </c>
    </row>
    <row r="95" spans="1:7" s="60" customFormat="1" ht="76.5">
      <c r="A95" s="13" t="s">
        <v>294</v>
      </c>
      <c r="B95" s="28" t="s">
        <v>1597</v>
      </c>
      <c r="C95" s="29" t="s">
        <v>99</v>
      </c>
      <c r="D95" s="39">
        <v>689.66700000000003</v>
      </c>
      <c r="E95" s="61"/>
      <c r="F95" s="62">
        <f>D95*E95</f>
        <v>0</v>
      </c>
    </row>
    <row r="96" spans="1:7" ht="63.75">
      <c r="A96" s="13" t="s">
        <v>297</v>
      </c>
      <c r="B96" s="28" t="s">
        <v>181</v>
      </c>
      <c r="C96" s="29" t="s">
        <v>99</v>
      </c>
      <c r="D96" s="63">
        <v>252.49</v>
      </c>
      <c r="E96" s="61"/>
      <c r="F96" s="62">
        <f>D96*E96</f>
        <v>0</v>
      </c>
    </row>
    <row r="97" spans="1:6" ht="63.75">
      <c r="A97" s="13" t="s">
        <v>298</v>
      </c>
      <c r="B97" s="28" t="s">
        <v>182</v>
      </c>
      <c r="C97" s="29" t="s">
        <v>99</v>
      </c>
      <c r="D97" s="63">
        <v>20.71</v>
      </c>
      <c r="E97" s="61"/>
      <c r="F97" s="62">
        <f>D97*E97</f>
        <v>0</v>
      </c>
    </row>
    <row r="98" spans="1:6" ht="63.75">
      <c r="A98" s="13" t="s">
        <v>299</v>
      </c>
      <c r="B98" s="28" t="s">
        <v>183</v>
      </c>
      <c r="C98" s="29" t="s">
        <v>99</v>
      </c>
      <c r="D98" s="63">
        <v>112.96</v>
      </c>
      <c r="E98" s="61"/>
      <c r="F98" s="62">
        <f>D98*E98</f>
        <v>0</v>
      </c>
    </row>
    <row r="99" spans="1:6" ht="14.1" customHeight="1">
      <c r="A99" s="49" t="s">
        <v>83</v>
      </c>
      <c r="B99" s="50" t="s">
        <v>29</v>
      </c>
      <c r="C99" s="51"/>
      <c r="D99" s="52"/>
      <c r="E99" s="975"/>
      <c r="F99" s="53"/>
    </row>
    <row r="100" spans="1:6" ht="14.1" customHeight="1">
      <c r="A100" s="14" t="s">
        <v>84</v>
      </c>
      <c r="B100" s="16" t="s">
        <v>85</v>
      </c>
      <c r="C100" s="3"/>
      <c r="D100" s="38"/>
      <c r="E100" s="977"/>
      <c r="F100" s="8"/>
    </row>
    <row r="101" spans="1:6" ht="38.25">
      <c r="A101" s="13" t="s">
        <v>300</v>
      </c>
      <c r="B101" s="28" t="s">
        <v>175</v>
      </c>
      <c r="C101" s="29" t="s">
        <v>120</v>
      </c>
      <c r="D101" s="39">
        <v>4.68</v>
      </c>
      <c r="E101" s="61"/>
      <c r="F101" s="62">
        <f t="shared" ref="F101:F108" si="1">E101*D101</f>
        <v>0</v>
      </c>
    </row>
    <row r="102" spans="1:6" ht="25.5">
      <c r="A102" s="13" t="s">
        <v>301</v>
      </c>
      <c r="B102" s="28" t="s">
        <v>172</v>
      </c>
      <c r="C102" s="29" t="s">
        <v>120</v>
      </c>
      <c r="D102" s="39">
        <v>52.65</v>
      </c>
      <c r="E102" s="976"/>
      <c r="F102" s="12">
        <f t="shared" si="1"/>
        <v>0</v>
      </c>
    </row>
    <row r="103" spans="1:6" ht="25.5">
      <c r="A103" s="13" t="s">
        <v>302</v>
      </c>
      <c r="B103" s="28" t="s">
        <v>170</v>
      </c>
      <c r="C103" s="29" t="s">
        <v>120</v>
      </c>
      <c r="D103" s="39">
        <v>8.19</v>
      </c>
      <c r="E103" s="976"/>
      <c r="F103" s="12">
        <f t="shared" si="1"/>
        <v>0</v>
      </c>
    </row>
    <row r="104" spans="1:6" ht="25.5">
      <c r="A104" s="13" t="s">
        <v>303</v>
      </c>
      <c r="B104" s="28" t="s">
        <v>173</v>
      </c>
      <c r="C104" s="29" t="s">
        <v>120</v>
      </c>
      <c r="D104" s="39">
        <v>18.72</v>
      </c>
      <c r="E104" s="976"/>
      <c r="F104" s="12">
        <f t="shared" si="1"/>
        <v>0</v>
      </c>
    </row>
    <row r="105" spans="1:6" ht="25.5">
      <c r="A105" s="13" t="s">
        <v>304</v>
      </c>
      <c r="B105" s="28" t="s">
        <v>176</v>
      </c>
      <c r="C105" s="29" t="s">
        <v>120</v>
      </c>
      <c r="D105" s="39">
        <v>40.950000000000003</v>
      </c>
      <c r="E105" s="976"/>
      <c r="F105" s="12">
        <f t="shared" si="1"/>
        <v>0</v>
      </c>
    </row>
    <row r="106" spans="1:6" ht="38.25">
      <c r="A106" s="13" t="s">
        <v>305</v>
      </c>
      <c r="B106" s="28" t="s">
        <v>177</v>
      </c>
      <c r="C106" s="29" t="s">
        <v>120</v>
      </c>
      <c r="D106" s="39">
        <v>167.9</v>
      </c>
      <c r="E106" s="61"/>
      <c r="F106" s="62">
        <f t="shared" si="1"/>
        <v>0</v>
      </c>
    </row>
    <row r="107" spans="1:6" ht="25.5">
      <c r="A107" s="13" t="s">
        <v>306</v>
      </c>
      <c r="B107" s="28" t="s">
        <v>178</v>
      </c>
      <c r="C107" s="29" t="s">
        <v>120</v>
      </c>
      <c r="D107" s="39">
        <v>38.61</v>
      </c>
      <c r="E107" s="976"/>
      <c r="F107" s="12">
        <f t="shared" si="1"/>
        <v>0</v>
      </c>
    </row>
    <row r="108" spans="1:6" ht="25.5">
      <c r="A108" s="13" t="s">
        <v>307</v>
      </c>
      <c r="B108" s="28" t="s">
        <v>179</v>
      </c>
      <c r="C108" s="29" t="s">
        <v>120</v>
      </c>
      <c r="D108" s="39">
        <v>6.44</v>
      </c>
      <c r="E108" s="976"/>
      <c r="F108" s="12">
        <f t="shared" si="1"/>
        <v>0</v>
      </c>
    </row>
    <row r="109" spans="1:6" ht="14.1" customHeight="1">
      <c r="A109" s="14" t="s">
        <v>86</v>
      </c>
      <c r="B109" s="16" t="s">
        <v>87</v>
      </c>
      <c r="C109" s="3"/>
      <c r="D109" s="38"/>
      <c r="E109" s="977"/>
      <c r="F109" s="8"/>
    </row>
    <row r="110" spans="1:6" ht="14.1" customHeight="1">
      <c r="A110" s="13" t="s">
        <v>308</v>
      </c>
      <c r="B110" s="28" t="s">
        <v>154</v>
      </c>
      <c r="C110" s="29" t="s">
        <v>120</v>
      </c>
      <c r="D110" s="39">
        <v>12.87</v>
      </c>
      <c r="E110" s="976"/>
      <c r="F110" s="12">
        <f>E110*D110</f>
        <v>0</v>
      </c>
    </row>
    <row r="111" spans="1:6" ht="8.4499999999999993" customHeight="1" thickBot="1">
      <c r="A111" s="5"/>
      <c r="B111" s="5"/>
      <c r="C111" s="5"/>
      <c r="D111" s="40"/>
      <c r="E111" s="978"/>
      <c r="F111" s="5"/>
    </row>
    <row r="112" spans="1:6" ht="14.1" customHeight="1" thickTop="1" thickBot="1">
      <c r="A112" s="10"/>
      <c r="B112" s="32" t="s">
        <v>6</v>
      </c>
      <c r="C112" s="10"/>
      <c r="D112" s="42"/>
      <c r="E112" s="981"/>
      <c r="F112" s="33">
        <f>SUM(F78:F111)</f>
        <v>0</v>
      </c>
    </row>
    <row r="113" spans="1:6" ht="17.100000000000001" customHeight="1" thickBot="1">
      <c r="A113" s="44" t="s">
        <v>30</v>
      </c>
      <c r="B113" s="45" t="s">
        <v>31</v>
      </c>
      <c r="C113" s="46"/>
      <c r="D113" s="47"/>
      <c r="E113" s="973"/>
      <c r="F113" s="48"/>
    </row>
    <row r="114" spans="1:6" ht="8.4499999999999993" customHeight="1">
      <c r="A114" s="15"/>
      <c r="B114" s="6"/>
      <c r="C114" s="7"/>
      <c r="D114" s="37"/>
      <c r="E114" s="974"/>
      <c r="F114" s="9"/>
    </row>
    <row r="115" spans="1:6" ht="14.1" customHeight="1">
      <c r="A115" s="14" t="s">
        <v>32</v>
      </c>
      <c r="B115" s="16" t="s">
        <v>33</v>
      </c>
      <c r="C115" s="3"/>
      <c r="D115" s="38"/>
      <c r="E115" s="977"/>
      <c r="F115" s="8"/>
    </row>
    <row r="116" spans="1:6" ht="51">
      <c r="A116" s="13" t="s">
        <v>309</v>
      </c>
      <c r="B116" s="28" t="s">
        <v>267</v>
      </c>
      <c r="C116" s="29" t="s">
        <v>126</v>
      </c>
      <c r="D116" s="39">
        <v>29.25</v>
      </c>
      <c r="E116" s="976"/>
      <c r="F116" s="12">
        <f>E116*D116</f>
        <v>0</v>
      </c>
    </row>
    <row r="117" spans="1:6" ht="25.5">
      <c r="A117" s="13" t="s">
        <v>310</v>
      </c>
      <c r="B117" s="28" t="s">
        <v>266</v>
      </c>
      <c r="C117" s="29" t="s">
        <v>120</v>
      </c>
      <c r="D117" s="39">
        <v>146.25</v>
      </c>
      <c r="E117" s="976"/>
      <c r="F117" s="12">
        <f>E117*D117</f>
        <v>0</v>
      </c>
    </row>
    <row r="118" spans="1:6" ht="14.1" customHeight="1">
      <c r="A118" s="14" t="s">
        <v>34</v>
      </c>
      <c r="B118" s="16" t="s">
        <v>35</v>
      </c>
      <c r="C118" s="3"/>
      <c r="D118" s="38"/>
      <c r="E118" s="977"/>
      <c r="F118" s="8"/>
    </row>
    <row r="119" spans="1:6" ht="38.25">
      <c r="A119" s="13" t="s">
        <v>261</v>
      </c>
      <c r="B119" s="28" t="s">
        <v>155</v>
      </c>
      <c r="C119" s="29" t="s">
        <v>101</v>
      </c>
      <c r="D119" s="39">
        <v>6</v>
      </c>
      <c r="E119" s="976"/>
      <c r="F119" s="12">
        <f>E119*D119</f>
        <v>0</v>
      </c>
    </row>
    <row r="120" spans="1:6" ht="25.5">
      <c r="A120" s="13" t="s">
        <v>311</v>
      </c>
      <c r="B120" s="28" t="s">
        <v>262</v>
      </c>
      <c r="C120" s="29" t="s">
        <v>101</v>
      </c>
      <c r="D120" s="39">
        <v>14</v>
      </c>
      <c r="E120" s="61"/>
      <c r="F120" s="62">
        <f>E120*D120</f>
        <v>0</v>
      </c>
    </row>
    <row r="121" spans="1:6" ht="51">
      <c r="A121" s="13" t="s">
        <v>312</v>
      </c>
      <c r="B121" s="28" t="s">
        <v>156</v>
      </c>
      <c r="C121" s="29" t="s">
        <v>101</v>
      </c>
      <c r="D121" s="39">
        <v>6</v>
      </c>
      <c r="E121" s="976"/>
      <c r="F121" s="12">
        <f>E121*D121</f>
        <v>0</v>
      </c>
    </row>
    <row r="122" spans="1:6" ht="38.25">
      <c r="A122" s="13" t="s">
        <v>313</v>
      </c>
      <c r="B122" s="28" t="s">
        <v>264</v>
      </c>
      <c r="C122" s="29" t="s">
        <v>101</v>
      </c>
      <c r="D122" s="39">
        <v>14</v>
      </c>
      <c r="E122" s="61"/>
      <c r="F122" s="62">
        <f t="shared" ref="F122:F124" si="2">D122*E122</f>
        <v>0</v>
      </c>
    </row>
    <row r="123" spans="1:6" ht="38.25">
      <c r="A123" s="13" t="s">
        <v>263</v>
      </c>
      <c r="B123" s="28" t="s">
        <v>347</v>
      </c>
      <c r="C123" s="29" t="s">
        <v>101</v>
      </c>
      <c r="D123" s="39">
        <v>20</v>
      </c>
      <c r="E123" s="61"/>
      <c r="F123" s="62">
        <f t="shared" si="2"/>
        <v>0</v>
      </c>
    </row>
    <row r="124" spans="1:6" ht="25.5">
      <c r="A124" s="13" t="s">
        <v>265</v>
      </c>
      <c r="B124" s="28" t="s">
        <v>268</v>
      </c>
      <c r="C124" s="29" t="s">
        <v>126</v>
      </c>
      <c r="D124" s="39">
        <v>4.3899999999999997</v>
      </c>
      <c r="E124" s="61"/>
      <c r="F124" s="62">
        <f t="shared" si="2"/>
        <v>0</v>
      </c>
    </row>
    <row r="125" spans="1:6" ht="14.1" customHeight="1">
      <c r="A125" s="14" t="s">
        <v>274</v>
      </c>
      <c r="B125" s="16" t="s">
        <v>275</v>
      </c>
      <c r="C125" s="3"/>
      <c r="D125" s="38"/>
      <c r="E125" s="977"/>
      <c r="F125" s="8"/>
    </row>
    <row r="126" spans="1:6" ht="38.25">
      <c r="A126" s="13" t="s">
        <v>276</v>
      </c>
      <c r="B126" s="28" t="s">
        <v>277</v>
      </c>
      <c r="C126" s="29" t="s">
        <v>101</v>
      </c>
      <c r="D126" s="39">
        <v>4</v>
      </c>
      <c r="E126" s="976"/>
      <c r="F126" s="12">
        <f>E126*D126</f>
        <v>0</v>
      </c>
    </row>
    <row r="127" spans="1:6" ht="8.4499999999999993" customHeight="1" thickBot="1">
      <c r="A127" s="5"/>
      <c r="B127" s="5"/>
      <c r="C127" s="5"/>
      <c r="D127" s="40"/>
      <c r="E127" s="978"/>
      <c r="F127" s="5"/>
    </row>
    <row r="128" spans="1:6" ht="14.1" customHeight="1" thickTop="1" thickBot="1">
      <c r="A128" s="10"/>
      <c r="B128" s="32" t="s">
        <v>6</v>
      </c>
      <c r="C128" s="10"/>
      <c r="D128" s="42"/>
      <c r="E128" s="981"/>
      <c r="F128" s="33">
        <f>SUM(F115:F127)</f>
        <v>0</v>
      </c>
    </row>
    <row r="129" spans="1:6" ht="17.100000000000001" customHeight="1" thickBot="1">
      <c r="A129" s="44" t="s">
        <v>36</v>
      </c>
      <c r="B129" s="45" t="s">
        <v>37</v>
      </c>
      <c r="C129" s="46"/>
      <c r="D129" s="47"/>
      <c r="E129" s="973"/>
      <c r="F129" s="48"/>
    </row>
    <row r="130" spans="1:6" ht="8.4499999999999993" customHeight="1">
      <c r="A130" s="7"/>
      <c r="B130" s="6"/>
      <c r="C130" s="7"/>
      <c r="D130" s="37"/>
      <c r="E130" s="974"/>
      <c r="F130" s="9"/>
    </row>
    <row r="131" spans="1:6" ht="14.1" customHeight="1">
      <c r="A131" s="14" t="s">
        <v>566</v>
      </c>
      <c r="B131" s="16" t="s">
        <v>1000</v>
      </c>
      <c r="C131" s="3"/>
      <c r="D131" s="38"/>
      <c r="E131" s="977"/>
      <c r="F131" s="8"/>
    </row>
    <row r="132" spans="1:6" ht="38.25">
      <c r="A132" s="13" t="s">
        <v>1001</v>
      </c>
      <c r="B132" s="28" t="s">
        <v>1002</v>
      </c>
      <c r="C132" s="29" t="s">
        <v>120</v>
      </c>
      <c r="D132" s="39">
        <v>62.6</v>
      </c>
      <c r="E132" s="976"/>
      <c r="F132" s="12">
        <f t="shared" ref="F132" si="3">E132*D132</f>
        <v>0</v>
      </c>
    </row>
    <row r="133" spans="1:6" ht="14.1" customHeight="1">
      <c r="A133" s="14" t="s">
        <v>38</v>
      </c>
      <c r="B133" s="16" t="s">
        <v>39</v>
      </c>
      <c r="C133" s="3"/>
      <c r="D133" s="38"/>
      <c r="E133" s="977"/>
      <c r="F133" s="8"/>
    </row>
    <row r="134" spans="1:6" ht="25.5">
      <c r="A134" s="13" t="s">
        <v>187</v>
      </c>
      <c r="B134" s="28" t="s">
        <v>186</v>
      </c>
      <c r="C134" s="29" t="s">
        <v>158</v>
      </c>
      <c r="D134" s="39">
        <v>6464.25</v>
      </c>
      <c r="E134" s="61"/>
      <c r="F134" s="62">
        <f>E134*D134</f>
        <v>0</v>
      </c>
    </row>
    <row r="135" spans="1:6" ht="25.5">
      <c r="A135" s="13" t="s">
        <v>185</v>
      </c>
      <c r="B135" s="28" t="s">
        <v>157</v>
      </c>
      <c r="C135" s="29" t="s">
        <v>158</v>
      </c>
      <c r="D135" s="39">
        <v>468</v>
      </c>
      <c r="E135" s="61"/>
      <c r="F135" s="62">
        <f>E135*D135</f>
        <v>0</v>
      </c>
    </row>
    <row r="136" spans="1:6" ht="38.25">
      <c r="A136" s="13" t="s">
        <v>998</v>
      </c>
      <c r="B136" s="28" t="s">
        <v>999</v>
      </c>
      <c r="C136" s="29" t="s">
        <v>101</v>
      </c>
      <c r="D136" s="39">
        <v>53</v>
      </c>
      <c r="E136" s="976"/>
      <c r="F136" s="12">
        <f>D136*E136</f>
        <v>0</v>
      </c>
    </row>
    <row r="137" spans="1:6" ht="14.1" customHeight="1">
      <c r="A137" s="14" t="s">
        <v>40</v>
      </c>
      <c r="B137" s="16" t="s">
        <v>41</v>
      </c>
      <c r="C137" s="3"/>
      <c r="D137" s="38"/>
      <c r="E137" s="977"/>
      <c r="F137" s="8"/>
    </row>
    <row r="138" spans="1:6" ht="38.25">
      <c r="A138" s="13" t="s">
        <v>188</v>
      </c>
      <c r="B138" s="28" t="s">
        <v>407</v>
      </c>
      <c r="C138" s="29" t="s">
        <v>133</v>
      </c>
      <c r="D138" s="39">
        <v>125.78</v>
      </c>
      <c r="E138" s="61"/>
      <c r="F138" s="62">
        <f>E138*D138</f>
        <v>0</v>
      </c>
    </row>
    <row r="139" spans="1:6" ht="14.1" customHeight="1">
      <c r="A139" s="13" t="s">
        <v>184</v>
      </c>
      <c r="B139" s="28" t="s">
        <v>406</v>
      </c>
      <c r="C139" s="29" t="s">
        <v>99</v>
      </c>
      <c r="D139" s="39">
        <v>87.75</v>
      </c>
      <c r="E139" s="61"/>
      <c r="F139" s="62">
        <f>E139*D139</f>
        <v>0</v>
      </c>
    </row>
    <row r="140" spans="1:6" ht="127.5">
      <c r="A140" s="13" t="s">
        <v>335</v>
      </c>
      <c r="B140" s="28" t="s">
        <v>1003</v>
      </c>
      <c r="C140" s="29" t="s">
        <v>133</v>
      </c>
      <c r="D140" s="39">
        <v>13.92</v>
      </c>
      <c r="E140" s="61"/>
      <c r="F140" s="62">
        <f>E140*D140</f>
        <v>0</v>
      </c>
    </row>
    <row r="141" spans="1:6" ht="14.1" customHeight="1">
      <c r="A141" s="13" t="s">
        <v>415</v>
      </c>
      <c r="B141" s="28" t="s">
        <v>408</v>
      </c>
      <c r="C141" s="29" t="s">
        <v>101</v>
      </c>
      <c r="D141" s="79">
        <v>1</v>
      </c>
      <c r="E141" s="982"/>
      <c r="F141" s="80">
        <f t="shared" ref="F141" si="4">D141*E141</f>
        <v>0</v>
      </c>
    </row>
    <row r="142" spans="1:6" ht="14.1" customHeight="1">
      <c r="A142" s="13" t="s">
        <v>416</v>
      </c>
      <c r="B142" s="28" t="s">
        <v>409</v>
      </c>
      <c r="C142" s="29" t="s">
        <v>120</v>
      </c>
      <c r="D142" s="79">
        <v>15.8</v>
      </c>
      <c r="E142" s="982"/>
      <c r="F142" s="80">
        <f t="shared" ref="F142:F147" si="5">E142*D142</f>
        <v>0</v>
      </c>
    </row>
    <row r="143" spans="1:6" ht="14.1" customHeight="1">
      <c r="A143" s="13" t="s">
        <v>417</v>
      </c>
      <c r="B143" s="28" t="s">
        <v>410</v>
      </c>
      <c r="C143" s="29" t="s">
        <v>120</v>
      </c>
      <c r="D143" s="79">
        <v>7.02</v>
      </c>
      <c r="E143" s="982"/>
      <c r="F143" s="80">
        <f t="shared" si="5"/>
        <v>0</v>
      </c>
    </row>
    <row r="144" spans="1:6" ht="25.5">
      <c r="A144" s="13" t="s">
        <v>418</v>
      </c>
      <c r="B144" s="28" t="s">
        <v>411</v>
      </c>
      <c r="C144" s="29" t="s">
        <v>120</v>
      </c>
      <c r="D144" s="79">
        <v>22.82</v>
      </c>
      <c r="E144" s="982"/>
      <c r="F144" s="80">
        <f t="shared" si="5"/>
        <v>0</v>
      </c>
    </row>
    <row r="145" spans="1:6" ht="25.5">
      <c r="A145" s="13" t="s">
        <v>419</v>
      </c>
      <c r="B145" s="28" t="s">
        <v>412</v>
      </c>
      <c r="C145" s="29" t="s">
        <v>413</v>
      </c>
      <c r="D145" s="79">
        <v>12</v>
      </c>
      <c r="E145" s="982"/>
      <c r="F145" s="80">
        <f t="shared" si="5"/>
        <v>0</v>
      </c>
    </row>
    <row r="146" spans="1:6" ht="14.1" customHeight="1">
      <c r="A146" s="13" t="s">
        <v>420</v>
      </c>
      <c r="B146" s="28" t="s">
        <v>414</v>
      </c>
      <c r="C146" s="29" t="s">
        <v>120</v>
      </c>
      <c r="D146" s="79">
        <v>36.21</v>
      </c>
      <c r="E146" s="982"/>
      <c r="F146" s="80">
        <f t="shared" si="5"/>
        <v>0</v>
      </c>
    </row>
    <row r="147" spans="1:6" ht="14.1" customHeight="1">
      <c r="A147" s="13" t="s">
        <v>421</v>
      </c>
      <c r="B147" s="28" t="s">
        <v>422</v>
      </c>
      <c r="C147" s="29" t="s">
        <v>101</v>
      </c>
      <c r="D147" s="79">
        <v>1</v>
      </c>
      <c r="E147" s="982"/>
      <c r="F147" s="80">
        <f t="shared" si="5"/>
        <v>0</v>
      </c>
    </row>
    <row r="148" spans="1:6" ht="14.1" customHeight="1">
      <c r="A148" s="71" t="s">
        <v>189</v>
      </c>
      <c r="B148" s="72" t="s">
        <v>190</v>
      </c>
      <c r="C148" s="73"/>
      <c r="D148" s="74"/>
      <c r="E148" s="983"/>
      <c r="F148" s="75"/>
    </row>
    <row r="149" spans="1:6" ht="25.5">
      <c r="A149" s="13" t="s">
        <v>191</v>
      </c>
      <c r="B149" s="28" t="s">
        <v>348</v>
      </c>
      <c r="C149" s="29" t="s">
        <v>126</v>
      </c>
      <c r="D149" s="39">
        <v>64.349999999999994</v>
      </c>
      <c r="E149" s="61"/>
      <c r="F149" s="62">
        <f t="shared" ref="F149:F154" si="6">D149*E149</f>
        <v>0</v>
      </c>
    </row>
    <row r="150" spans="1:6" ht="25.5">
      <c r="A150" s="13" t="s">
        <v>192</v>
      </c>
      <c r="B150" s="28" t="s">
        <v>194</v>
      </c>
      <c r="C150" s="29" t="s">
        <v>101</v>
      </c>
      <c r="D150" s="39">
        <v>25</v>
      </c>
      <c r="E150" s="61"/>
      <c r="F150" s="62">
        <f t="shared" si="6"/>
        <v>0</v>
      </c>
    </row>
    <row r="151" spans="1:6" ht="25.5">
      <c r="A151" s="13" t="s">
        <v>193</v>
      </c>
      <c r="B151" s="28" t="s">
        <v>195</v>
      </c>
      <c r="C151" s="29" t="s">
        <v>101</v>
      </c>
      <c r="D151" s="39">
        <v>22</v>
      </c>
      <c r="E151" s="61"/>
      <c r="F151" s="62">
        <f t="shared" si="6"/>
        <v>0</v>
      </c>
    </row>
    <row r="152" spans="1:6" ht="25.5">
      <c r="A152" s="13" t="s">
        <v>320</v>
      </c>
      <c r="B152" s="28" t="s">
        <v>336</v>
      </c>
      <c r="C152" s="29" t="s">
        <v>101</v>
      </c>
      <c r="D152" s="39">
        <v>19</v>
      </c>
      <c r="E152" s="61"/>
      <c r="F152" s="62">
        <f t="shared" si="6"/>
        <v>0</v>
      </c>
    </row>
    <row r="153" spans="1:6" ht="51">
      <c r="A153" s="13" t="s">
        <v>321</v>
      </c>
      <c r="B153" s="28" t="s">
        <v>337</v>
      </c>
      <c r="C153" s="29" t="s">
        <v>101</v>
      </c>
      <c r="D153" s="39">
        <v>5</v>
      </c>
      <c r="E153" s="61"/>
      <c r="F153" s="62">
        <f t="shared" si="6"/>
        <v>0</v>
      </c>
    </row>
    <row r="154" spans="1:6" ht="38.25">
      <c r="A154" s="13" t="s">
        <v>322</v>
      </c>
      <c r="B154" s="28" t="s">
        <v>338</v>
      </c>
      <c r="C154" s="29" t="s">
        <v>101</v>
      </c>
      <c r="D154" s="39">
        <v>2</v>
      </c>
      <c r="E154" s="61"/>
      <c r="F154" s="62">
        <f t="shared" si="6"/>
        <v>0</v>
      </c>
    </row>
    <row r="155" spans="1:6" ht="14.1" customHeight="1">
      <c r="A155" s="71" t="s">
        <v>360</v>
      </c>
      <c r="B155" s="72" t="s">
        <v>319</v>
      </c>
      <c r="C155" s="73"/>
      <c r="D155" s="74"/>
      <c r="E155" s="983"/>
      <c r="F155" s="75"/>
    </row>
    <row r="156" spans="1:6" ht="51">
      <c r="A156" s="77" t="s">
        <v>379</v>
      </c>
      <c r="B156" s="28" t="s">
        <v>351</v>
      </c>
      <c r="C156" s="29" t="s">
        <v>101</v>
      </c>
      <c r="D156" s="39">
        <v>1</v>
      </c>
      <c r="E156" s="61"/>
      <c r="F156" s="62">
        <f t="shared" ref="F156:F164" si="7">D156*E156</f>
        <v>0</v>
      </c>
    </row>
    <row r="157" spans="1:6" ht="51">
      <c r="A157" s="77" t="s">
        <v>383</v>
      </c>
      <c r="B157" s="28" t="s">
        <v>352</v>
      </c>
      <c r="C157" s="29" t="s">
        <v>101</v>
      </c>
      <c r="D157" s="39">
        <v>1</v>
      </c>
      <c r="E157" s="61"/>
      <c r="F157" s="62">
        <f t="shared" si="7"/>
        <v>0</v>
      </c>
    </row>
    <row r="158" spans="1:6" ht="38.25">
      <c r="A158" s="77" t="s">
        <v>380</v>
      </c>
      <c r="B158" s="28" t="s">
        <v>353</v>
      </c>
      <c r="C158" s="29" t="s">
        <v>101</v>
      </c>
      <c r="D158" s="39">
        <v>1</v>
      </c>
      <c r="E158" s="61"/>
      <c r="F158" s="62">
        <f t="shared" si="7"/>
        <v>0</v>
      </c>
    </row>
    <row r="159" spans="1:6" ht="51">
      <c r="A159" s="77" t="s">
        <v>381</v>
      </c>
      <c r="B159" s="28" t="s">
        <v>354</v>
      </c>
      <c r="C159" s="29" t="s">
        <v>101</v>
      </c>
      <c r="D159" s="39">
        <v>2</v>
      </c>
      <c r="E159" s="61"/>
      <c r="F159" s="62">
        <f t="shared" si="7"/>
        <v>0</v>
      </c>
    </row>
    <row r="160" spans="1:6" ht="38.25">
      <c r="A160" s="77" t="s">
        <v>382</v>
      </c>
      <c r="B160" s="28" t="s">
        <v>355</v>
      </c>
      <c r="C160" s="29" t="s">
        <v>101</v>
      </c>
      <c r="D160" s="39">
        <v>47</v>
      </c>
      <c r="E160" s="61"/>
      <c r="F160" s="62">
        <f t="shared" si="7"/>
        <v>0</v>
      </c>
    </row>
    <row r="161" spans="1:8" ht="51">
      <c r="A161" s="77" t="s">
        <v>384</v>
      </c>
      <c r="B161" s="28" t="s">
        <v>356</v>
      </c>
      <c r="C161" s="29" t="s">
        <v>101</v>
      </c>
      <c r="D161" s="39">
        <v>1</v>
      </c>
      <c r="E161" s="61"/>
      <c r="F161" s="62">
        <f t="shared" si="7"/>
        <v>0</v>
      </c>
    </row>
    <row r="162" spans="1:8" ht="38.25">
      <c r="A162" s="77" t="s">
        <v>385</v>
      </c>
      <c r="B162" s="28" t="s">
        <v>357</v>
      </c>
      <c r="C162" s="29" t="s">
        <v>101</v>
      </c>
      <c r="D162" s="39">
        <v>1</v>
      </c>
      <c r="E162" s="61"/>
      <c r="F162" s="62">
        <f t="shared" si="7"/>
        <v>0</v>
      </c>
    </row>
    <row r="163" spans="1:8" ht="51">
      <c r="A163" s="77" t="s">
        <v>386</v>
      </c>
      <c r="B163" s="28" t="s">
        <v>358</v>
      </c>
      <c r="C163" s="29" t="s">
        <v>101</v>
      </c>
      <c r="D163" s="39">
        <v>1</v>
      </c>
      <c r="E163" s="61"/>
      <c r="F163" s="62">
        <f t="shared" si="7"/>
        <v>0</v>
      </c>
    </row>
    <row r="164" spans="1:8" ht="38.25">
      <c r="A164" s="77" t="s">
        <v>387</v>
      </c>
      <c r="B164" s="28" t="s">
        <v>359</v>
      </c>
      <c r="C164" s="29" t="s">
        <v>101</v>
      </c>
      <c r="D164" s="39">
        <v>35</v>
      </c>
      <c r="E164" s="61"/>
      <c r="F164" s="62">
        <f t="shared" si="7"/>
        <v>0</v>
      </c>
    </row>
    <row r="165" spans="1:8" ht="14.1" customHeight="1">
      <c r="A165" s="71" t="s">
        <v>388</v>
      </c>
      <c r="B165" s="72" t="s">
        <v>361</v>
      </c>
      <c r="C165" s="73"/>
      <c r="D165" s="74"/>
      <c r="E165" s="983"/>
      <c r="F165" s="75"/>
    </row>
    <row r="166" spans="1:8" ht="25.5">
      <c r="A166" s="77" t="s">
        <v>389</v>
      </c>
      <c r="B166" s="28" t="s">
        <v>362</v>
      </c>
      <c r="C166" s="29" t="s">
        <v>101</v>
      </c>
      <c r="D166" s="39">
        <v>1</v>
      </c>
      <c r="E166" s="61"/>
      <c r="F166" s="62">
        <f t="shared" ref="F166:F182" si="8">D166*E166</f>
        <v>0</v>
      </c>
    </row>
    <row r="167" spans="1:8" ht="25.5">
      <c r="A167" s="77" t="s">
        <v>390</v>
      </c>
      <c r="B167" s="28" t="s">
        <v>363</v>
      </c>
      <c r="C167" s="29" t="s">
        <v>101</v>
      </c>
      <c r="D167" s="39">
        <v>9</v>
      </c>
      <c r="E167" s="61"/>
      <c r="F167" s="62">
        <f t="shared" si="8"/>
        <v>0</v>
      </c>
    </row>
    <row r="168" spans="1:8" ht="51">
      <c r="A168" s="77" t="s">
        <v>391</v>
      </c>
      <c r="B168" s="28" t="s">
        <v>364</v>
      </c>
      <c r="C168" s="29"/>
      <c r="D168" s="39"/>
      <c r="E168" s="61"/>
      <c r="F168" s="62"/>
    </row>
    <row r="169" spans="1:8" ht="14.1" customHeight="1">
      <c r="A169" s="77" t="s">
        <v>392</v>
      </c>
      <c r="B169" s="28" t="s">
        <v>365</v>
      </c>
      <c r="C169" s="29" t="s">
        <v>126</v>
      </c>
      <c r="D169" s="39">
        <v>20.48</v>
      </c>
      <c r="E169" s="61"/>
      <c r="F169" s="62">
        <f t="shared" si="8"/>
        <v>0</v>
      </c>
    </row>
    <row r="170" spans="1:8" ht="14.1" customHeight="1">
      <c r="A170" s="77" t="s">
        <v>393</v>
      </c>
      <c r="B170" s="28" t="s">
        <v>366</v>
      </c>
      <c r="C170" s="29" t="s">
        <v>126</v>
      </c>
      <c r="D170" s="39">
        <v>58.5</v>
      </c>
      <c r="E170" s="61"/>
      <c r="F170" s="62">
        <f t="shared" si="8"/>
        <v>0</v>
      </c>
    </row>
    <row r="171" spans="1:8" ht="14.1" customHeight="1">
      <c r="A171" s="77" t="s">
        <v>394</v>
      </c>
      <c r="B171" s="28" t="s">
        <v>367</v>
      </c>
      <c r="C171" s="29" t="s">
        <v>126</v>
      </c>
      <c r="D171" s="39">
        <v>119.93</v>
      </c>
      <c r="E171" s="61"/>
      <c r="F171" s="62">
        <f t="shared" si="8"/>
        <v>0</v>
      </c>
    </row>
    <row r="172" spans="1:8" ht="14.1" customHeight="1">
      <c r="A172" s="77" t="s">
        <v>395</v>
      </c>
      <c r="B172" s="28" t="s">
        <v>368</v>
      </c>
      <c r="C172" s="29" t="s">
        <v>126</v>
      </c>
      <c r="D172" s="39">
        <v>8.7799999999999994</v>
      </c>
      <c r="E172" s="61"/>
      <c r="F172" s="62">
        <f t="shared" si="8"/>
        <v>0</v>
      </c>
      <c r="H172" s="76"/>
    </row>
    <row r="173" spans="1:8" ht="25.5">
      <c r="A173" s="77" t="s">
        <v>396</v>
      </c>
      <c r="B173" s="28" t="s">
        <v>369</v>
      </c>
      <c r="C173" s="29" t="s">
        <v>101</v>
      </c>
      <c r="D173" s="39">
        <v>3</v>
      </c>
      <c r="E173" s="61"/>
      <c r="F173" s="62">
        <f t="shared" si="8"/>
        <v>0</v>
      </c>
    </row>
    <row r="174" spans="1:8" ht="25.5">
      <c r="A174" s="77" t="s">
        <v>397</v>
      </c>
      <c r="B174" s="28" t="s">
        <v>370</v>
      </c>
      <c r="C174" s="29" t="s">
        <v>101</v>
      </c>
      <c r="D174" s="39">
        <v>11</v>
      </c>
      <c r="E174" s="61"/>
      <c r="F174" s="62">
        <f t="shared" si="8"/>
        <v>0</v>
      </c>
    </row>
    <row r="175" spans="1:8" ht="25.5">
      <c r="A175" s="77" t="s">
        <v>398</v>
      </c>
      <c r="B175" s="28" t="s">
        <v>371</v>
      </c>
      <c r="C175" s="29" t="s">
        <v>133</v>
      </c>
      <c r="D175" s="39">
        <v>13.46</v>
      </c>
      <c r="E175" s="61"/>
      <c r="F175" s="62">
        <f t="shared" si="8"/>
        <v>0</v>
      </c>
    </row>
    <row r="176" spans="1:8" ht="14.1" customHeight="1">
      <c r="A176" s="77" t="s">
        <v>399</v>
      </c>
      <c r="B176" s="28" t="s">
        <v>372</v>
      </c>
      <c r="C176" s="29" t="s">
        <v>318</v>
      </c>
      <c r="D176" s="39">
        <v>1</v>
      </c>
      <c r="E176" s="61"/>
      <c r="F176" s="62">
        <f t="shared" si="8"/>
        <v>0</v>
      </c>
    </row>
    <row r="177" spans="1:6" ht="14.1" customHeight="1">
      <c r="A177" s="77" t="s">
        <v>400</v>
      </c>
      <c r="B177" s="28" t="s">
        <v>373</v>
      </c>
      <c r="C177" s="29" t="s">
        <v>99</v>
      </c>
      <c r="D177" s="39">
        <v>2.93</v>
      </c>
      <c r="E177" s="61"/>
      <c r="F177" s="62">
        <f t="shared" si="8"/>
        <v>0</v>
      </c>
    </row>
    <row r="178" spans="1:6" ht="14.1" customHeight="1">
      <c r="A178" s="77" t="s">
        <v>401</v>
      </c>
      <c r="B178" s="28" t="s">
        <v>374</v>
      </c>
      <c r="C178" s="29" t="s">
        <v>99</v>
      </c>
      <c r="D178" s="39">
        <v>2.93</v>
      </c>
      <c r="E178" s="61"/>
      <c r="F178" s="62">
        <f t="shared" si="8"/>
        <v>0</v>
      </c>
    </row>
    <row r="179" spans="1:6" ht="14.1" customHeight="1">
      <c r="A179" s="77" t="s">
        <v>402</v>
      </c>
      <c r="B179" s="28" t="s">
        <v>375</v>
      </c>
      <c r="C179" s="29" t="s">
        <v>101</v>
      </c>
      <c r="D179" s="39">
        <v>1</v>
      </c>
      <c r="E179" s="61"/>
      <c r="F179" s="62">
        <f t="shared" si="8"/>
        <v>0</v>
      </c>
    </row>
    <row r="180" spans="1:6" ht="25.5">
      <c r="A180" s="77" t="s">
        <v>403</v>
      </c>
      <c r="B180" s="28" t="s">
        <v>376</v>
      </c>
      <c r="C180" s="29" t="s">
        <v>101</v>
      </c>
      <c r="D180" s="39">
        <v>2</v>
      </c>
      <c r="E180" s="61"/>
      <c r="F180" s="62">
        <f t="shared" si="8"/>
        <v>0</v>
      </c>
    </row>
    <row r="181" spans="1:6" ht="14.1" customHeight="1">
      <c r="A181" s="77" t="s">
        <v>404</v>
      </c>
      <c r="B181" s="28" t="s">
        <v>377</v>
      </c>
      <c r="C181" s="29" t="s">
        <v>318</v>
      </c>
      <c r="D181" s="39">
        <v>1</v>
      </c>
      <c r="E181" s="61"/>
      <c r="F181" s="62">
        <f t="shared" si="8"/>
        <v>0</v>
      </c>
    </row>
    <row r="182" spans="1:6" ht="14.1" customHeight="1">
      <c r="A182" s="77" t="s">
        <v>405</v>
      </c>
      <c r="B182" s="28" t="s">
        <v>378</v>
      </c>
      <c r="C182" s="29" t="s">
        <v>133</v>
      </c>
      <c r="D182" s="39">
        <v>8.8699999999999992</v>
      </c>
      <c r="E182" s="61"/>
      <c r="F182" s="62">
        <f t="shared" si="8"/>
        <v>0</v>
      </c>
    </row>
    <row r="183" spans="1:6" ht="8.4499999999999993" customHeight="1" thickBot="1">
      <c r="A183" s="5"/>
      <c r="B183" s="5"/>
      <c r="C183" s="5"/>
      <c r="D183" s="40"/>
      <c r="E183" s="978"/>
      <c r="F183" s="5"/>
    </row>
    <row r="184" spans="1:6" ht="14.1" customHeight="1" thickTop="1" thickBot="1">
      <c r="A184" s="10"/>
      <c r="B184" s="32" t="s">
        <v>6</v>
      </c>
      <c r="C184" s="10"/>
      <c r="D184" s="42"/>
      <c r="E184" s="981"/>
      <c r="F184" s="33">
        <f>SUM(F132:F183)</f>
        <v>0</v>
      </c>
    </row>
    <row r="185" spans="1:6" ht="14.1" customHeight="1" thickBot="1">
      <c r="A185" s="44" t="s">
        <v>42</v>
      </c>
      <c r="B185" s="45" t="s">
        <v>43</v>
      </c>
      <c r="C185" s="46"/>
      <c r="D185" s="47"/>
      <c r="E185" s="973"/>
      <c r="F185" s="48"/>
    </row>
    <row r="186" spans="1:6" ht="8.4499999999999993" customHeight="1">
      <c r="A186" s="7"/>
      <c r="B186" s="6"/>
      <c r="C186" s="7"/>
      <c r="D186" s="37"/>
      <c r="E186" s="974"/>
      <c r="F186" s="9"/>
    </row>
    <row r="187" spans="1:6" ht="14.1" customHeight="1">
      <c r="A187" s="14" t="s">
        <v>44</v>
      </c>
      <c r="B187" s="16" t="s">
        <v>45</v>
      </c>
      <c r="C187" s="3"/>
      <c r="D187" s="38"/>
      <c r="E187" s="977"/>
      <c r="F187" s="8"/>
    </row>
    <row r="188" spans="1:6" ht="25.5">
      <c r="A188" s="13" t="s">
        <v>196</v>
      </c>
      <c r="B188" s="28" t="s">
        <v>159</v>
      </c>
      <c r="C188" s="29" t="s">
        <v>101</v>
      </c>
      <c r="D188" s="39">
        <v>1</v>
      </c>
      <c r="E188" s="976"/>
      <c r="F188" s="12">
        <f t="shared" ref="F188:F194" si="9">E188*D188</f>
        <v>0</v>
      </c>
    </row>
    <row r="189" spans="1:6" ht="25.5">
      <c r="A189" s="13" t="s">
        <v>200</v>
      </c>
      <c r="B189" s="28" t="s">
        <v>160</v>
      </c>
      <c r="C189" s="29" t="s">
        <v>101</v>
      </c>
      <c r="D189" s="39">
        <v>1</v>
      </c>
      <c r="E189" s="976"/>
      <c r="F189" s="12">
        <f t="shared" si="9"/>
        <v>0</v>
      </c>
    </row>
    <row r="190" spans="1:6" ht="25.5">
      <c r="A190" s="13" t="s">
        <v>198</v>
      </c>
      <c r="B190" s="28" t="s">
        <v>334</v>
      </c>
      <c r="C190" s="29" t="s">
        <v>101</v>
      </c>
      <c r="D190" s="39">
        <v>2</v>
      </c>
      <c r="E190" s="976"/>
      <c r="F190" s="12">
        <f t="shared" si="9"/>
        <v>0</v>
      </c>
    </row>
    <row r="191" spans="1:6" ht="14.1" customHeight="1">
      <c r="A191" s="13" t="s">
        <v>201</v>
      </c>
      <c r="B191" s="28" t="s">
        <v>197</v>
      </c>
      <c r="C191" s="29" t="s">
        <v>101</v>
      </c>
      <c r="D191" s="39">
        <v>1</v>
      </c>
      <c r="E191" s="61"/>
      <c r="F191" s="62">
        <f>E191*D191</f>
        <v>0</v>
      </c>
    </row>
    <row r="192" spans="1:6" ht="25.5">
      <c r="A192" s="13" t="s">
        <v>202</v>
      </c>
      <c r="B192" s="28" t="s">
        <v>199</v>
      </c>
      <c r="C192" s="29" t="s">
        <v>101</v>
      </c>
      <c r="D192" s="39">
        <v>2</v>
      </c>
      <c r="E192" s="61"/>
      <c r="F192" s="62">
        <f>D192*E192</f>
        <v>0</v>
      </c>
    </row>
    <row r="193" spans="1:6" ht="25.5">
      <c r="A193" s="13" t="s">
        <v>203</v>
      </c>
      <c r="B193" s="28" t="s">
        <v>161</v>
      </c>
      <c r="C193" s="29" t="s">
        <v>101</v>
      </c>
      <c r="D193" s="39">
        <v>1</v>
      </c>
      <c r="E193" s="976"/>
      <c r="F193" s="12">
        <f t="shared" si="9"/>
        <v>0</v>
      </c>
    </row>
    <row r="194" spans="1:6" ht="25.5">
      <c r="A194" s="13" t="s">
        <v>204</v>
      </c>
      <c r="B194" s="28" t="s">
        <v>162</v>
      </c>
      <c r="C194" s="29" t="s">
        <v>101</v>
      </c>
      <c r="D194" s="39">
        <v>4</v>
      </c>
      <c r="E194" s="976"/>
      <c r="F194" s="12">
        <f t="shared" si="9"/>
        <v>0</v>
      </c>
    </row>
    <row r="195" spans="1:6" ht="14.1" customHeight="1">
      <c r="A195" s="14" t="s">
        <v>46</v>
      </c>
      <c r="B195" s="16" t="s">
        <v>47</v>
      </c>
      <c r="C195" s="3"/>
      <c r="D195" s="38"/>
      <c r="E195" s="977"/>
      <c r="F195" s="8"/>
    </row>
    <row r="196" spans="1:6" ht="38.25">
      <c r="A196" s="69" t="s">
        <v>205</v>
      </c>
      <c r="B196" s="34" t="s">
        <v>323</v>
      </c>
      <c r="C196" s="29" t="s">
        <v>120</v>
      </c>
      <c r="D196" s="39">
        <v>107.06</v>
      </c>
      <c r="E196" s="976"/>
      <c r="F196" s="12">
        <f t="shared" ref="F196:F204" si="10">E196*D196</f>
        <v>0</v>
      </c>
    </row>
    <row r="197" spans="1:6" ht="38.25">
      <c r="A197" s="69" t="s">
        <v>206</v>
      </c>
      <c r="B197" s="34" t="s">
        <v>324</v>
      </c>
      <c r="C197" s="29" t="s">
        <v>120</v>
      </c>
      <c r="D197" s="39">
        <v>107.06</v>
      </c>
      <c r="E197" s="976"/>
      <c r="F197" s="12">
        <f t="shared" si="10"/>
        <v>0</v>
      </c>
    </row>
    <row r="198" spans="1:6" ht="38.25">
      <c r="A198" s="69" t="s">
        <v>207</v>
      </c>
      <c r="B198" s="34" t="s">
        <v>325</v>
      </c>
      <c r="C198" s="29" t="s">
        <v>120</v>
      </c>
      <c r="D198" s="39">
        <v>0.88</v>
      </c>
      <c r="E198" s="976"/>
      <c r="F198" s="12">
        <f t="shared" si="10"/>
        <v>0</v>
      </c>
    </row>
    <row r="199" spans="1:6" ht="38.25">
      <c r="A199" s="69" t="s">
        <v>208</v>
      </c>
      <c r="B199" s="34" t="s">
        <v>326</v>
      </c>
      <c r="C199" s="29" t="s">
        <v>120</v>
      </c>
      <c r="D199" s="39">
        <v>3.8</v>
      </c>
      <c r="E199" s="976"/>
      <c r="F199" s="12">
        <f t="shared" si="10"/>
        <v>0</v>
      </c>
    </row>
    <row r="200" spans="1:6" ht="38.25">
      <c r="A200" s="69" t="s">
        <v>209</v>
      </c>
      <c r="B200" s="34" t="s">
        <v>327</v>
      </c>
      <c r="C200" s="29" t="s">
        <v>99</v>
      </c>
      <c r="D200" s="39">
        <v>0.82</v>
      </c>
      <c r="E200" s="976"/>
      <c r="F200" s="12">
        <f t="shared" si="10"/>
        <v>0</v>
      </c>
    </row>
    <row r="201" spans="1:6" ht="38.25">
      <c r="A201" s="69" t="s">
        <v>210</v>
      </c>
      <c r="B201" s="34" t="s">
        <v>328</v>
      </c>
      <c r="C201" s="29" t="s">
        <v>99</v>
      </c>
      <c r="D201" s="39">
        <v>0.7</v>
      </c>
      <c r="E201" s="976"/>
      <c r="F201" s="12">
        <f t="shared" si="10"/>
        <v>0</v>
      </c>
    </row>
    <row r="202" spans="1:6" ht="38.25">
      <c r="A202" s="69" t="s">
        <v>211</v>
      </c>
      <c r="B202" s="34" t="s">
        <v>329</v>
      </c>
      <c r="C202" s="29" t="s">
        <v>120</v>
      </c>
      <c r="D202" s="39">
        <v>17.55</v>
      </c>
      <c r="E202" s="976"/>
      <c r="F202" s="12">
        <f t="shared" si="10"/>
        <v>0</v>
      </c>
    </row>
    <row r="203" spans="1:6" ht="38.25">
      <c r="A203" s="69" t="s">
        <v>212</v>
      </c>
      <c r="B203" s="34" t="s">
        <v>330</v>
      </c>
      <c r="C203" s="29" t="s">
        <v>120</v>
      </c>
      <c r="D203" s="39">
        <v>7.02</v>
      </c>
      <c r="E203" s="976"/>
      <c r="F203" s="12">
        <f t="shared" si="10"/>
        <v>0</v>
      </c>
    </row>
    <row r="204" spans="1:6" ht="38.25">
      <c r="A204" s="69" t="s">
        <v>213</v>
      </c>
      <c r="B204" s="34" t="s">
        <v>331</v>
      </c>
      <c r="C204" s="29" t="s">
        <v>99</v>
      </c>
      <c r="D204" s="39">
        <v>7.37</v>
      </c>
      <c r="E204" s="976"/>
      <c r="F204" s="12">
        <f t="shared" si="10"/>
        <v>0</v>
      </c>
    </row>
    <row r="205" spans="1:6" ht="38.25">
      <c r="A205" s="69" t="s">
        <v>214</v>
      </c>
      <c r="B205" s="34" t="s">
        <v>332</v>
      </c>
      <c r="C205" s="29" t="s">
        <v>99</v>
      </c>
      <c r="D205" s="39">
        <v>0.12</v>
      </c>
      <c r="E205" s="976"/>
      <c r="F205" s="12">
        <f>E205*D205</f>
        <v>0</v>
      </c>
    </row>
    <row r="206" spans="1:6" ht="38.25">
      <c r="A206" s="69" t="s">
        <v>215</v>
      </c>
      <c r="B206" s="28" t="s">
        <v>333</v>
      </c>
      <c r="C206" s="29" t="s">
        <v>99</v>
      </c>
      <c r="D206" s="39">
        <v>40.25</v>
      </c>
      <c r="E206" s="976"/>
      <c r="F206" s="12">
        <f t="shared" ref="F206:F208" si="11">E206*D206</f>
        <v>0</v>
      </c>
    </row>
    <row r="207" spans="1:6">
      <c r="A207" s="69" t="s">
        <v>1600</v>
      </c>
      <c r="B207" s="28" t="s">
        <v>163</v>
      </c>
      <c r="C207" s="29" t="s">
        <v>120</v>
      </c>
      <c r="D207" s="39">
        <v>16.63</v>
      </c>
      <c r="E207" s="976"/>
      <c r="F207" s="12">
        <f t="shared" si="11"/>
        <v>0</v>
      </c>
    </row>
    <row r="208" spans="1:6" ht="38.25">
      <c r="A208" s="69" t="s">
        <v>216</v>
      </c>
      <c r="B208" s="28" t="s">
        <v>164</v>
      </c>
      <c r="C208" s="29" t="s">
        <v>126</v>
      </c>
      <c r="D208" s="39">
        <v>8.7799999999999994</v>
      </c>
      <c r="E208" s="976"/>
      <c r="F208" s="12">
        <f t="shared" si="11"/>
        <v>0</v>
      </c>
    </row>
    <row r="209" spans="1:6" ht="14.1" customHeight="1">
      <c r="A209" s="14" t="s">
        <v>48</v>
      </c>
      <c r="B209" s="16" t="s">
        <v>49</v>
      </c>
      <c r="C209" s="3"/>
      <c r="D209" s="38"/>
      <c r="E209" s="977"/>
      <c r="F209" s="8"/>
    </row>
    <row r="210" spans="1:6" ht="25.5">
      <c r="A210" s="69" t="s">
        <v>254</v>
      </c>
      <c r="B210" s="28" t="s">
        <v>349</v>
      </c>
      <c r="C210" s="29" t="s">
        <v>101</v>
      </c>
      <c r="D210" s="39">
        <v>18</v>
      </c>
      <c r="E210" s="976"/>
      <c r="F210" s="12">
        <f t="shared" ref="F210:F211" si="12">E210*D210</f>
        <v>0</v>
      </c>
    </row>
    <row r="211" spans="1:6" ht="25.5">
      <c r="A211" s="69" t="s">
        <v>256</v>
      </c>
      <c r="B211" s="28" t="s">
        <v>257</v>
      </c>
      <c r="C211" s="29" t="s">
        <v>101</v>
      </c>
      <c r="D211" s="39">
        <v>2</v>
      </c>
      <c r="E211" s="976"/>
      <c r="F211" s="12">
        <f t="shared" si="12"/>
        <v>0</v>
      </c>
    </row>
    <row r="212" spans="1:6" ht="8.4499999999999993" customHeight="1" thickBot="1">
      <c r="A212" s="5"/>
      <c r="B212" s="5"/>
      <c r="C212" s="5"/>
      <c r="D212" s="40"/>
      <c r="E212" s="978"/>
      <c r="F212" s="5"/>
    </row>
    <row r="213" spans="1:6" ht="14.1" customHeight="1" thickTop="1" thickBot="1">
      <c r="A213" s="10"/>
      <c r="B213" s="32" t="s">
        <v>6</v>
      </c>
      <c r="C213" s="10"/>
      <c r="D213" s="42"/>
      <c r="E213" s="981"/>
      <c r="F213" s="33">
        <f>SUM(F188:F212)</f>
        <v>0</v>
      </c>
    </row>
    <row r="214" spans="1:6" ht="14.1" customHeight="1" thickBot="1">
      <c r="A214" s="44" t="s">
        <v>50</v>
      </c>
      <c r="B214" s="45" t="s">
        <v>51</v>
      </c>
      <c r="C214" s="46"/>
      <c r="D214" s="47"/>
      <c r="E214" s="973"/>
      <c r="F214" s="48"/>
    </row>
    <row r="215" spans="1:6" ht="8.4499999999999993" customHeight="1">
      <c r="A215" s="7"/>
      <c r="B215" s="6"/>
      <c r="C215" s="7"/>
      <c r="D215" s="37"/>
      <c r="E215" s="974"/>
      <c r="F215" s="9"/>
    </row>
    <row r="216" spans="1:6" ht="14.1" customHeight="1">
      <c r="A216" s="14" t="s">
        <v>52</v>
      </c>
      <c r="B216" s="16" t="s">
        <v>53</v>
      </c>
      <c r="C216" s="3"/>
      <c r="D216" s="38"/>
      <c r="E216" s="977"/>
      <c r="F216" s="8"/>
    </row>
    <row r="217" spans="1:6" ht="14.1" customHeight="1">
      <c r="A217" s="13" t="s">
        <v>314</v>
      </c>
      <c r="B217" s="28" t="s">
        <v>166</v>
      </c>
      <c r="C217" s="29" t="s">
        <v>165</v>
      </c>
      <c r="D217" s="39">
        <v>150</v>
      </c>
      <c r="E217" s="976"/>
      <c r="F217" s="12">
        <f>E217*D217</f>
        <v>0</v>
      </c>
    </row>
    <row r="218" spans="1:6" ht="14.1" customHeight="1">
      <c r="A218" s="13" t="s">
        <v>315</v>
      </c>
      <c r="B218" s="28" t="s">
        <v>167</v>
      </c>
      <c r="C218" s="29" t="s">
        <v>165</v>
      </c>
      <c r="D218" s="39">
        <v>20</v>
      </c>
      <c r="E218" s="976"/>
      <c r="F218" s="12">
        <f>E218*D218</f>
        <v>0</v>
      </c>
    </row>
    <row r="219" spans="1:6" ht="14.1" customHeight="1">
      <c r="A219" s="13" t="s">
        <v>316</v>
      </c>
      <c r="B219" s="28" t="s">
        <v>168</v>
      </c>
      <c r="C219" s="29" t="s">
        <v>101</v>
      </c>
      <c r="D219" s="39">
        <v>1</v>
      </c>
      <c r="E219" s="976"/>
      <c r="F219" s="12">
        <f>E219*D219</f>
        <v>0</v>
      </c>
    </row>
    <row r="220" spans="1:6" ht="14.1" customHeight="1">
      <c r="A220" s="13" t="s">
        <v>317</v>
      </c>
      <c r="B220" s="28" t="s">
        <v>169</v>
      </c>
      <c r="C220" s="29" t="s">
        <v>101</v>
      </c>
      <c r="D220" s="39">
        <v>1</v>
      </c>
      <c r="E220" s="976"/>
      <c r="F220" s="12">
        <f>E220*D220</f>
        <v>0</v>
      </c>
    </row>
    <row r="221" spans="1:6" ht="8.4499999999999993" customHeight="1" thickBot="1">
      <c r="A221" s="5"/>
      <c r="B221" s="5"/>
      <c r="C221" s="5"/>
      <c r="D221" s="40"/>
      <c r="E221" s="978"/>
      <c r="F221" s="5"/>
    </row>
    <row r="222" spans="1:6" ht="14.1" customHeight="1" thickTop="1">
      <c r="A222" s="10"/>
      <c r="B222" s="32" t="s">
        <v>6</v>
      </c>
      <c r="C222" s="10"/>
      <c r="D222" s="42"/>
      <c r="E222" s="981"/>
      <c r="F222" s="33">
        <f>SUM(F217:F221)</f>
        <v>0</v>
      </c>
    </row>
    <row r="223" spans="1:6" ht="14.1" customHeight="1">
      <c r="A223" s="55"/>
      <c r="B223" s="56"/>
      <c r="C223" s="55"/>
      <c r="D223" s="57"/>
      <c r="E223" s="984"/>
      <c r="F223" s="58"/>
    </row>
    <row r="224" spans="1:6" ht="14.1" customHeight="1">
      <c r="D224" s="43"/>
    </row>
    <row r="225" spans="1:7" ht="14.1" customHeight="1">
      <c r="A225" s="70"/>
      <c r="B225" s="70"/>
      <c r="C225" s="70"/>
      <c r="D225" s="70"/>
      <c r="E225" s="986"/>
      <c r="F225" s="70"/>
    </row>
    <row r="226" spans="1:7" ht="14.1" customHeight="1">
      <c r="A226" s="70"/>
      <c r="B226" s="70"/>
      <c r="C226" s="70"/>
      <c r="D226" s="70"/>
      <c r="E226" s="986"/>
      <c r="F226" s="70"/>
    </row>
    <row r="227" spans="1:7" ht="14.1" customHeight="1">
      <c r="D227" s="43"/>
    </row>
    <row r="228" spans="1:7" ht="14.1" customHeight="1">
      <c r="D228" s="43"/>
    </row>
    <row r="229" spans="1:7" ht="14.1" customHeight="1">
      <c r="D229" s="43"/>
    </row>
    <row r="230" spans="1:7" ht="14.1" customHeight="1">
      <c r="D230" s="43"/>
    </row>
    <row r="231" spans="1:7" ht="14.1" customHeight="1">
      <c r="D231" s="43"/>
    </row>
    <row r="232" spans="1:7" ht="14.1" customHeight="1">
      <c r="D232" s="43"/>
    </row>
    <row r="233" spans="1:7" ht="14.1" customHeight="1">
      <c r="D233" s="43"/>
    </row>
    <row r="234" spans="1:7" ht="14.1" customHeight="1">
      <c r="D234" s="43"/>
    </row>
    <row r="235" spans="1:7" ht="14.1" customHeight="1">
      <c r="D235" s="43"/>
    </row>
    <row r="236" spans="1:7" ht="14.1" customHeight="1">
      <c r="D236" s="43"/>
    </row>
    <row r="237" spans="1:7">
      <c r="D237" s="43"/>
    </row>
    <row r="238" spans="1:7">
      <c r="D238" s="43"/>
    </row>
    <row r="239" spans="1:7">
      <c r="D239" s="43"/>
    </row>
    <row r="240" spans="1:7">
      <c r="D240" s="43"/>
      <c r="G240" s="76"/>
    </row>
    <row r="241" spans="4:4" ht="8.4499999999999993" customHeight="1">
      <c r="D241" s="43"/>
    </row>
    <row r="242" spans="4:4" ht="14.1" customHeight="1">
      <c r="D242" s="43"/>
    </row>
    <row r="243" spans="4:4" ht="17.100000000000001" customHeight="1">
      <c r="D243" s="43"/>
    </row>
    <row r="244" spans="4:4" ht="8.4499999999999993" customHeight="1">
      <c r="D244" s="43"/>
    </row>
    <row r="245" spans="4:4" ht="14.1" customHeight="1">
      <c r="D245" s="43"/>
    </row>
    <row r="246" spans="4:4">
      <c r="D246" s="43"/>
    </row>
    <row r="247" spans="4:4">
      <c r="D247" s="43"/>
    </row>
    <row r="248" spans="4:4">
      <c r="D248" s="43"/>
    </row>
    <row r="249" spans="4:4">
      <c r="D249" s="43"/>
    </row>
    <row r="250" spans="4:4">
      <c r="D250" s="43"/>
    </row>
    <row r="251" spans="4:4">
      <c r="D251" s="43"/>
    </row>
    <row r="252" spans="4:4">
      <c r="D252" s="43"/>
    </row>
    <row r="253" spans="4:4" ht="14.1" customHeight="1">
      <c r="D253" s="43"/>
    </row>
    <row r="254" spans="4:4">
      <c r="D254" s="43"/>
    </row>
    <row r="255" spans="4:4" ht="24.75" customHeight="1">
      <c r="D255" s="43"/>
    </row>
    <row r="256" spans="4:4" ht="24.75" customHeight="1">
      <c r="D256" s="43"/>
    </row>
    <row r="257" spans="4:4" ht="24.75" customHeight="1">
      <c r="D257" s="43"/>
    </row>
    <row r="258" spans="4:4">
      <c r="D258" s="43"/>
    </row>
    <row r="259" spans="4:4">
      <c r="D259" s="43"/>
    </row>
    <row r="260" spans="4:4">
      <c r="D260" s="43"/>
    </row>
    <row r="261" spans="4:4">
      <c r="D261" s="43"/>
    </row>
    <row r="262" spans="4:4">
      <c r="D262" s="43"/>
    </row>
    <row r="263" spans="4:4">
      <c r="D263" s="43"/>
    </row>
    <row r="264" spans="4:4">
      <c r="D264" s="43"/>
    </row>
    <row r="265" spans="4:4" ht="14.1" customHeight="1">
      <c r="D265" s="43"/>
    </row>
    <row r="266" spans="4:4">
      <c r="D266" s="43"/>
    </row>
    <row r="267" spans="4:4" ht="14.1" customHeight="1">
      <c r="D267" s="43"/>
    </row>
    <row r="268" spans="4:4">
      <c r="D268" s="43"/>
    </row>
    <row r="269" spans="4:4">
      <c r="D269" s="43"/>
    </row>
    <row r="270" spans="4:4" ht="8.4499999999999993" customHeight="1">
      <c r="D270" s="43"/>
    </row>
    <row r="271" spans="4:4" ht="14.1" customHeight="1">
      <c r="D271" s="43"/>
    </row>
    <row r="272" spans="4:4" ht="17.100000000000001" customHeight="1">
      <c r="D272" s="43"/>
    </row>
    <row r="273" spans="4:4" ht="8.4499999999999993" customHeight="1">
      <c r="D273" s="43"/>
    </row>
    <row r="274" spans="4:4" ht="14.1" customHeight="1">
      <c r="D274" s="43"/>
    </row>
    <row r="275" spans="4:4" ht="14.1" customHeight="1">
      <c r="D275" s="43"/>
    </row>
    <row r="276" spans="4:4" ht="14.1" customHeight="1">
      <c r="D276" s="43"/>
    </row>
    <row r="277" spans="4:4" ht="14.1" customHeight="1">
      <c r="D277" s="43"/>
    </row>
    <row r="278" spans="4:4" ht="14.1" customHeight="1">
      <c r="D278" s="43"/>
    </row>
    <row r="279" spans="4:4" ht="8.4499999999999993" customHeight="1">
      <c r="D279" s="43"/>
    </row>
    <row r="280" spans="4:4" ht="14.1" customHeight="1">
      <c r="D280" s="43"/>
    </row>
    <row r="281" spans="4:4" ht="14.1" customHeight="1">
      <c r="D281" s="43"/>
    </row>
    <row r="282" spans="4:4">
      <c r="D282" s="43"/>
    </row>
    <row r="283" spans="4:4">
      <c r="D283" s="43"/>
    </row>
    <row r="284" spans="4:4">
      <c r="D284" s="43"/>
    </row>
    <row r="285" spans="4:4">
      <c r="D285" s="43"/>
    </row>
    <row r="286" spans="4:4">
      <c r="D286" s="43"/>
    </row>
    <row r="287" spans="4:4">
      <c r="D287" s="43"/>
    </row>
    <row r="288" spans="4:4">
      <c r="D288" s="43"/>
    </row>
    <row r="289" spans="4:4">
      <c r="D289" s="43"/>
    </row>
    <row r="290" spans="4:4">
      <c r="D290" s="43"/>
    </row>
    <row r="291" spans="4:4">
      <c r="D291" s="43"/>
    </row>
    <row r="292" spans="4:4">
      <c r="D292" s="43"/>
    </row>
    <row r="293" spans="4:4">
      <c r="D293" s="43"/>
    </row>
    <row r="294" spans="4:4">
      <c r="D294" s="43"/>
    </row>
    <row r="295" spans="4:4">
      <c r="D295" s="43"/>
    </row>
    <row r="296" spans="4:4">
      <c r="D296" s="43"/>
    </row>
    <row r="297" spans="4:4">
      <c r="D297" s="43"/>
    </row>
    <row r="298" spans="4:4">
      <c r="D298" s="43"/>
    </row>
    <row r="299" spans="4:4">
      <c r="D299" s="43"/>
    </row>
    <row r="300" spans="4:4">
      <c r="D300" s="43"/>
    </row>
    <row r="301" spans="4:4">
      <c r="D301" s="43"/>
    </row>
    <row r="302" spans="4:4">
      <c r="D302" s="43"/>
    </row>
    <row r="303" spans="4:4">
      <c r="D303" s="43"/>
    </row>
    <row r="304" spans="4:4">
      <c r="D304" s="43"/>
    </row>
    <row r="305" spans="4:4">
      <c r="D305" s="43"/>
    </row>
    <row r="306" spans="4:4">
      <c r="D306" s="43"/>
    </row>
    <row r="307" spans="4:4">
      <c r="D307" s="43"/>
    </row>
    <row r="308" spans="4:4">
      <c r="D308" s="43"/>
    </row>
    <row r="309" spans="4:4">
      <c r="D309" s="43"/>
    </row>
    <row r="310" spans="4:4">
      <c r="D310" s="43"/>
    </row>
    <row r="311" spans="4:4">
      <c r="D311" s="43"/>
    </row>
    <row r="312" spans="4:4">
      <c r="D312" s="43"/>
    </row>
    <row r="313" spans="4:4">
      <c r="D313" s="43"/>
    </row>
    <row r="314" spans="4:4">
      <c r="D314" s="43"/>
    </row>
    <row r="315" spans="4:4">
      <c r="D315" s="43"/>
    </row>
    <row r="316" spans="4:4">
      <c r="D316" s="43"/>
    </row>
    <row r="317" spans="4:4">
      <c r="D317" s="43"/>
    </row>
    <row r="318" spans="4:4">
      <c r="D318" s="43"/>
    </row>
    <row r="319" spans="4:4">
      <c r="D319" s="43"/>
    </row>
    <row r="320" spans="4:4">
      <c r="D320" s="43"/>
    </row>
    <row r="321" spans="4:4">
      <c r="D321" s="43"/>
    </row>
    <row r="322" spans="4:4">
      <c r="D322" s="43"/>
    </row>
    <row r="323" spans="4:4">
      <c r="D323" s="43"/>
    </row>
    <row r="324" spans="4:4">
      <c r="D324" s="43"/>
    </row>
    <row r="325" spans="4:4">
      <c r="D325" s="43"/>
    </row>
    <row r="326" spans="4:4">
      <c r="D326" s="43"/>
    </row>
    <row r="327" spans="4:4">
      <c r="D327" s="43"/>
    </row>
    <row r="328" spans="4:4">
      <c r="D328" s="43"/>
    </row>
    <row r="329" spans="4:4">
      <c r="D329" s="43"/>
    </row>
    <row r="330" spans="4:4">
      <c r="D330" s="43"/>
    </row>
    <row r="331" spans="4:4">
      <c r="D331" s="43"/>
    </row>
    <row r="332" spans="4:4">
      <c r="D332" s="43"/>
    </row>
    <row r="333" spans="4:4">
      <c r="D333" s="43"/>
    </row>
    <row r="334" spans="4:4">
      <c r="D334" s="43"/>
    </row>
    <row r="335" spans="4:4">
      <c r="D335" s="43"/>
    </row>
    <row r="336" spans="4:4">
      <c r="D336" s="43"/>
    </row>
    <row r="337" spans="4:4">
      <c r="D337" s="43"/>
    </row>
    <row r="338" spans="4:4">
      <c r="D338" s="43"/>
    </row>
    <row r="339" spans="4:4">
      <c r="D339" s="43"/>
    </row>
    <row r="340" spans="4:4">
      <c r="D340" s="43"/>
    </row>
    <row r="341" spans="4:4">
      <c r="D341" s="43"/>
    </row>
    <row r="342" spans="4:4">
      <c r="D342" s="43"/>
    </row>
    <row r="343" spans="4:4">
      <c r="D343" s="43"/>
    </row>
    <row r="344" spans="4:4">
      <c r="D344" s="43"/>
    </row>
    <row r="345" spans="4:4">
      <c r="D345" s="43"/>
    </row>
    <row r="346" spans="4:4">
      <c r="D346" s="43"/>
    </row>
    <row r="347" spans="4:4">
      <c r="D347" s="43"/>
    </row>
    <row r="348" spans="4:4">
      <c r="D348" s="43"/>
    </row>
    <row r="349" spans="4:4">
      <c r="D349" s="43"/>
    </row>
    <row r="350" spans="4:4">
      <c r="D350" s="43"/>
    </row>
    <row r="351" spans="4:4">
      <c r="D351" s="43"/>
    </row>
    <row r="352" spans="4:4">
      <c r="D352" s="43"/>
    </row>
    <row r="353" spans="4:4">
      <c r="D353" s="43"/>
    </row>
    <row r="354" spans="4:4">
      <c r="D354" s="43"/>
    </row>
    <row r="355" spans="4:4">
      <c r="D355" s="43"/>
    </row>
    <row r="356" spans="4:4">
      <c r="D356" s="43"/>
    </row>
    <row r="357" spans="4:4">
      <c r="D357" s="43"/>
    </row>
    <row r="358" spans="4:4">
      <c r="D358" s="43"/>
    </row>
    <row r="359" spans="4:4">
      <c r="D359" s="43"/>
    </row>
    <row r="360" spans="4:4">
      <c r="D360" s="43"/>
    </row>
    <row r="361" spans="4:4">
      <c r="D361" s="43"/>
    </row>
    <row r="362" spans="4:4">
      <c r="D362" s="43"/>
    </row>
    <row r="363" spans="4:4">
      <c r="D363" s="43"/>
    </row>
    <row r="364" spans="4:4">
      <c r="D364" s="43"/>
    </row>
    <row r="365" spans="4:4">
      <c r="D365" s="43"/>
    </row>
    <row r="366" spans="4:4">
      <c r="D366" s="43"/>
    </row>
    <row r="367" spans="4:4">
      <c r="D367" s="43"/>
    </row>
    <row r="368" spans="4:4">
      <c r="D368" s="43"/>
    </row>
    <row r="369" spans="4:4">
      <c r="D369" s="43"/>
    </row>
    <row r="370" spans="4:4">
      <c r="D370" s="43"/>
    </row>
    <row r="371" spans="4:4">
      <c r="D371" s="43"/>
    </row>
    <row r="372" spans="4:4">
      <c r="D372" s="43"/>
    </row>
    <row r="373" spans="4:4">
      <c r="D373" s="43"/>
    </row>
    <row r="374" spans="4:4">
      <c r="D374" s="43"/>
    </row>
    <row r="375" spans="4:4">
      <c r="D375" s="43"/>
    </row>
    <row r="376" spans="4:4">
      <c r="D376" s="43"/>
    </row>
    <row r="377" spans="4:4">
      <c r="D377" s="43"/>
    </row>
    <row r="378" spans="4:4">
      <c r="D378" s="43"/>
    </row>
    <row r="379" spans="4:4">
      <c r="D379" s="43"/>
    </row>
    <row r="380" spans="4:4">
      <c r="D380" s="43"/>
    </row>
    <row r="381" spans="4:4">
      <c r="D381" s="43"/>
    </row>
    <row r="382" spans="4:4">
      <c r="D382" s="43"/>
    </row>
    <row r="383" spans="4:4">
      <c r="D383" s="43"/>
    </row>
    <row r="384" spans="4:4">
      <c r="D384" s="43"/>
    </row>
    <row r="385" spans="4:4">
      <c r="D385" s="43"/>
    </row>
    <row r="386" spans="4:4">
      <c r="D386" s="43"/>
    </row>
    <row r="387" spans="4:4">
      <c r="D387" s="43"/>
    </row>
    <row r="388" spans="4:4">
      <c r="D388" s="43"/>
    </row>
    <row r="389" spans="4:4">
      <c r="D389" s="43"/>
    </row>
    <row r="390" spans="4:4">
      <c r="D390" s="43"/>
    </row>
    <row r="391" spans="4:4">
      <c r="D391" s="43"/>
    </row>
    <row r="392" spans="4:4">
      <c r="D392" s="43"/>
    </row>
    <row r="393" spans="4:4">
      <c r="D393" s="43"/>
    </row>
    <row r="394" spans="4:4">
      <c r="D394" s="43"/>
    </row>
    <row r="395" spans="4:4">
      <c r="D395" s="43"/>
    </row>
    <row r="396" spans="4:4">
      <c r="D396" s="43"/>
    </row>
    <row r="397" spans="4:4">
      <c r="D397" s="43"/>
    </row>
    <row r="398" spans="4:4">
      <c r="D398" s="43"/>
    </row>
    <row r="399" spans="4:4">
      <c r="D399" s="43"/>
    </row>
    <row r="400" spans="4:4">
      <c r="D400" s="43"/>
    </row>
    <row r="401" spans="4:4">
      <c r="D401" s="43"/>
    </row>
    <row r="402" spans="4:4">
      <c r="D402" s="43"/>
    </row>
    <row r="403" spans="4:4">
      <c r="D403" s="43"/>
    </row>
    <row r="404" spans="4:4">
      <c r="D404" s="43"/>
    </row>
    <row r="405" spans="4:4">
      <c r="D405" s="43"/>
    </row>
    <row r="406" spans="4:4">
      <c r="D406" s="43"/>
    </row>
    <row r="407" spans="4:4">
      <c r="D407" s="43"/>
    </row>
    <row r="408" spans="4:4">
      <c r="D408" s="43"/>
    </row>
    <row r="409" spans="4:4">
      <c r="D409" s="43"/>
    </row>
    <row r="410" spans="4:4">
      <c r="D410" s="43"/>
    </row>
    <row r="411" spans="4:4">
      <c r="D411" s="43"/>
    </row>
    <row r="412" spans="4:4">
      <c r="D412" s="43"/>
    </row>
    <row r="413" spans="4:4">
      <c r="D413" s="43"/>
    </row>
    <row r="414" spans="4:4">
      <c r="D414" s="43"/>
    </row>
    <row r="415" spans="4:4">
      <c r="D415" s="43"/>
    </row>
    <row r="416" spans="4:4">
      <c r="D416" s="43"/>
    </row>
    <row r="417" spans="4:4">
      <c r="D417" s="43"/>
    </row>
    <row r="418" spans="4:4">
      <c r="D418" s="43"/>
    </row>
    <row r="419" spans="4:4">
      <c r="D419" s="43"/>
    </row>
    <row r="420" spans="4:4">
      <c r="D420" s="43"/>
    </row>
    <row r="421" spans="4:4">
      <c r="D421" s="43"/>
    </row>
    <row r="422" spans="4:4">
      <c r="D422" s="43"/>
    </row>
    <row r="423" spans="4:4">
      <c r="D423" s="43"/>
    </row>
    <row r="424" spans="4:4">
      <c r="D424" s="43"/>
    </row>
    <row r="425" spans="4:4">
      <c r="D425" s="43"/>
    </row>
    <row r="426" spans="4:4">
      <c r="D426" s="43"/>
    </row>
    <row r="427" spans="4:4">
      <c r="D427" s="43"/>
    </row>
    <row r="428" spans="4:4">
      <c r="D428" s="43"/>
    </row>
    <row r="429" spans="4:4">
      <c r="D429" s="43"/>
    </row>
    <row r="430" spans="4:4">
      <c r="D430" s="43"/>
    </row>
    <row r="431" spans="4:4">
      <c r="D431" s="43"/>
    </row>
    <row r="432" spans="4:4">
      <c r="D432" s="43"/>
    </row>
    <row r="433" spans="4:4">
      <c r="D433" s="43"/>
    </row>
    <row r="434" spans="4:4">
      <c r="D434" s="43"/>
    </row>
    <row r="435" spans="4:4">
      <c r="D435" s="43"/>
    </row>
    <row r="436" spans="4:4">
      <c r="D436" s="43"/>
    </row>
    <row r="437" spans="4:4">
      <c r="D437" s="43"/>
    </row>
    <row r="438" spans="4:4">
      <c r="D438" s="43"/>
    </row>
    <row r="439" spans="4:4">
      <c r="D439" s="43"/>
    </row>
    <row r="440" spans="4:4">
      <c r="D440" s="43"/>
    </row>
    <row r="441" spans="4:4">
      <c r="D441" s="43"/>
    </row>
    <row r="442" spans="4:4">
      <c r="D442" s="43"/>
    </row>
    <row r="443" spans="4:4">
      <c r="D443" s="43"/>
    </row>
    <row r="444" spans="4:4">
      <c r="D444" s="43"/>
    </row>
    <row r="445" spans="4:4">
      <c r="D445" s="43"/>
    </row>
    <row r="446" spans="4:4">
      <c r="D446" s="43"/>
    </row>
    <row r="447" spans="4:4">
      <c r="D447" s="43"/>
    </row>
    <row r="448" spans="4:4">
      <c r="D448" s="43"/>
    </row>
    <row r="449" spans="4:4">
      <c r="D449" s="43"/>
    </row>
    <row r="450" spans="4:4">
      <c r="D450" s="43"/>
    </row>
    <row r="451" spans="4:4">
      <c r="D451" s="43"/>
    </row>
    <row r="452" spans="4:4">
      <c r="D452" s="43"/>
    </row>
    <row r="453" spans="4:4">
      <c r="D453" s="43"/>
    </row>
    <row r="454" spans="4:4">
      <c r="D454" s="43"/>
    </row>
    <row r="455" spans="4:4">
      <c r="D455" s="43"/>
    </row>
    <row r="456" spans="4:4">
      <c r="D456" s="43"/>
    </row>
    <row r="457" spans="4:4">
      <c r="D457" s="43"/>
    </row>
    <row r="458" spans="4:4">
      <c r="D458" s="43"/>
    </row>
    <row r="459" spans="4:4">
      <c r="D459" s="43"/>
    </row>
    <row r="460" spans="4:4">
      <c r="D460" s="43"/>
    </row>
    <row r="461" spans="4:4">
      <c r="D461" s="43"/>
    </row>
    <row r="462" spans="4:4">
      <c r="D462" s="43"/>
    </row>
    <row r="463" spans="4:4">
      <c r="D463" s="43"/>
    </row>
    <row r="464" spans="4:4">
      <c r="D464" s="43"/>
    </row>
    <row r="465" spans="4:4">
      <c r="D465" s="43"/>
    </row>
    <row r="466" spans="4:4">
      <c r="D466" s="43"/>
    </row>
    <row r="467" spans="4:4">
      <c r="D467" s="43"/>
    </row>
    <row r="468" spans="4:4">
      <c r="D468" s="43"/>
    </row>
    <row r="469" spans="4:4">
      <c r="D469" s="43"/>
    </row>
    <row r="470" spans="4:4">
      <c r="D470" s="43"/>
    </row>
    <row r="471" spans="4:4">
      <c r="D471" s="43"/>
    </row>
    <row r="472" spans="4:4">
      <c r="D472" s="43"/>
    </row>
    <row r="473" spans="4:4">
      <c r="D473" s="43"/>
    </row>
    <row r="474" spans="4:4">
      <c r="D474" s="43"/>
    </row>
    <row r="475" spans="4:4">
      <c r="D475" s="43"/>
    </row>
    <row r="476" spans="4:4">
      <c r="D476" s="43"/>
    </row>
    <row r="477" spans="4:4">
      <c r="D477" s="43"/>
    </row>
    <row r="478" spans="4:4">
      <c r="D478" s="43"/>
    </row>
    <row r="479" spans="4:4">
      <c r="D479" s="43"/>
    </row>
    <row r="480" spans="4:4">
      <c r="D480" s="43"/>
    </row>
    <row r="481" spans="4:4">
      <c r="D481" s="43"/>
    </row>
    <row r="482" spans="4:4">
      <c r="D482" s="43"/>
    </row>
    <row r="483" spans="4:4">
      <c r="D483" s="43"/>
    </row>
    <row r="484" spans="4:4">
      <c r="D484" s="43"/>
    </row>
    <row r="485" spans="4:4">
      <c r="D485" s="43"/>
    </row>
    <row r="486" spans="4:4">
      <c r="D486" s="43"/>
    </row>
    <row r="487" spans="4:4">
      <c r="D487" s="43"/>
    </row>
    <row r="488" spans="4:4">
      <c r="D488" s="43"/>
    </row>
    <row r="489" spans="4:4">
      <c r="D489" s="43"/>
    </row>
    <row r="490" spans="4:4">
      <c r="D490" s="43"/>
    </row>
    <row r="491" spans="4:4">
      <c r="D491" s="43"/>
    </row>
    <row r="492" spans="4:4">
      <c r="D492" s="43"/>
    </row>
    <row r="493" spans="4:4">
      <c r="D493" s="43"/>
    </row>
    <row r="494" spans="4:4">
      <c r="D494" s="43"/>
    </row>
    <row r="495" spans="4:4">
      <c r="D495" s="43"/>
    </row>
    <row r="496" spans="4:4">
      <c r="D496" s="43"/>
    </row>
    <row r="497" spans="4:4">
      <c r="D497" s="43"/>
    </row>
    <row r="498" spans="4:4">
      <c r="D498" s="43"/>
    </row>
    <row r="499" spans="4:4">
      <c r="D499" s="43"/>
    </row>
    <row r="500" spans="4:4">
      <c r="D500" s="43"/>
    </row>
    <row r="501" spans="4:4">
      <c r="D501" s="43"/>
    </row>
    <row r="502" spans="4:4">
      <c r="D502" s="43"/>
    </row>
    <row r="503" spans="4:4">
      <c r="D503" s="43"/>
    </row>
    <row r="504" spans="4:4">
      <c r="D504" s="43"/>
    </row>
    <row r="505" spans="4:4">
      <c r="D505" s="43"/>
    </row>
    <row r="506" spans="4:4">
      <c r="D506" s="43"/>
    </row>
    <row r="507" spans="4:4">
      <c r="D507" s="43"/>
    </row>
    <row r="508" spans="4:4">
      <c r="D508" s="43"/>
    </row>
    <row r="509" spans="4:4">
      <c r="D509" s="43"/>
    </row>
    <row r="510" spans="4:4">
      <c r="D510" s="43"/>
    </row>
    <row r="511" spans="4:4">
      <c r="D511" s="43"/>
    </row>
    <row r="512" spans="4:4">
      <c r="D512" s="43"/>
    </row>
    <row r="513" spans="4:4">
      <c r="D513" s="43"/>
    </row>
    <row r="514" spans="4:4">
      <c r="D514" s="43"/>
    </row>
    <row r="515" spans="4:4">
      <c r="D515" s="43"/>
    </row>
    <row r="516" spans="4:4">
      <c r="D516" s="43"/>
    </row>
    <row r="517" spans="4:4">
      <c r="D517" s="43"/>
    </row>
    <row r="518" spans="4:4">
      <c r="D518" s="43"/>
    </row>
    <row r="519" spans="4:4">
      <c r="D519" s="43"/>
    </row>
    <row r="520" spans="4:4">
      <c r="D520" s="43"/>
    </row>
    <row r="521" spans="4:4">
      <c r="D521" s="43"/>
    </row>
    <row r="522" spans="4:4">
      <c r="D522" s="43"/>
    </row>
    <row r="523" spans="4:4">
      <c r="D523" s="43"/>
    </row>
    <row r="524" spans="4:4">
      <c r="D524" s="43"/>
    </row>
    <row r="525" spans="4:4">
      <c r="D525" s="43"/>
    </row>
    <row r="526" spans="4:4">
      <c r="D526" s="43"/>
    </row>
    <row r="527" spans="4:4">
      <c r="D527" s="43"/>
    </row>
    <row r="528" spans="4:4">
      <c r="D528" s="43"/>
    </row>
    <row r="529" spans="4:4">
      <c r="D529" s="43"/>
    </row>
    <row r="530" spans="4:4">
      <c r="D530" s="43"/>
    </row>
    <row r="531" spans="4:4">
      <c r="D531" s="43"/>
    </row>
    <row r="532" spans="4:4">
      <c r="D532" s="43"/>
    </row>
    <row r="533" spans="4:4">
      <c r="D533" s="43"/>
    </row>
    <row r="534" spans="4:4">
      <c r="D534" s="43"/>
    </row>
    <row r="535" spans="4:4">
      <c r="D535" s="43"/>
    </row>
    <row r="536" spans="4:4">
      <c r="D536" s="43"/>
    </row>
    <row r="537" spans="4:4">
      <c r="D537" s="43"/>
    </row>
    <row r="538" spans="4:4">
      <c r="D538" s="43"/>
    </row>
    <row r="539" spans="4:4">
      <c r="D539" s="43"/>
    </row>
    <row r="540" spans="4:4">
      <c r="D540" s="43"/>
    </row>
    <row r="541" spans="4:4">
      <c r="D541" s="43"/>
    </row>
    <row r="542" spans="4:4">
      <c r="D542" s="43"/>
    </row>
    <row r="543" spans="4:4">
      <c r="D543" s="43"/>
    </row>
    <row r="544" spans="4:4">
      <c r="D544" s="43"/>
    </row>
    <row r="545" spans="4:4">
      <c r="D545" s="43"/>
    </row>
    <row r="546" spans="4:4">
      <c r="D546" s="43"/>
    </row>
    <row r="547" spans="4:4">
      <c r="D547" s="43"/>
    </row>
    <row r="548" spans="4:4">
      <c r="D548" s="43"/>
    </row>
    <row r="549" spans="4:4">
      <c r="D549" s="43"/>
    </row>
    <row r="550" spans="4:4">
      <c r="D550" s="43"/>
    </row>
    <row r="551" spans="4:4">
      <c r="D551" s="43"/>
    </row>
    <row r="552" spans="4:4">
      <c r="D552" s="43"/>
    </row>
    <row r="553" spans="4:4">
      <c r="D553" s="43"/>
    </row>
    <row r="554" spans="4:4">
      <c r="D554" s="43"/>
    </row>
    <row r="555" spans="4:4">
      <c r="D555" s="43"/>
    </row>
    <row r="556" spans="4:4">
      <c r="D556" s="43"/>
    </row>
    <row r="557" spans="4:4">
      <c r="D557" s="43"/>
    </row>
    <row r="558" spans="4:4">
      <c r="D558" s="43"/>
    </row>
    <row r="559" spans="4:4">
      <c r="D559" s="43"/>
    </row>
    <row r="560" spans="4:4">
      <c r="D560" s="43"/>
    </row>
    <row r="561" spans="4:4">
      <c r="D561" s="43"/>
    </row>
    <row r="562" spans="4:4">
      <c r="D562" s="43"/>
    </row>
    <row r="563" spans="4:4">
      <c r="D563" s="43"/>
    </row>
    <row r="564" spans="4:4">
      <c r="D564" s="43"/>
    </row>
    <row r="565" spans="4:4">
      <c r="D565" s="43"/>
    </row>
    <row r="566" spans="4:4">
      <c r="D566" s="43"/>
    </row>
    <row r="567" spans="4:4">
      <c r="D567" s="43"/>
    </row>
    <row r="568" spans="4:4">
      <c r="D568" s="43"/>
    </row>
    <row r="569" spans="4:4">
      <c r="D569" s="43"/>
    </row>
    <row r="570" spans="4:4">
      <c r="D570" s="43"/>
    </row>
    <row r="571" spans="4:4">
      <c r="D571" s="43"/>
    </row>
    <row r="572" spans="4:4">
      <c r="D572" s="43"/>
    </row>
    <row r="573" spans="4:4">
      <c r="D573" s="43"/>
    </row>
    <row r="574" spans="4:4">
      <c r="D574" s="43"/>
    </row>
    <row r="575" spans="4:4">
      <c r="D575" s="43"/>
    </row>
    <row r="576" spans="4:4">
      <c r="D576" s="43"/>
    </row>
    <row r="577" spans="4:4">
      <c r="D577" s="43"/>
    </row>
    <row r="578" spans="4:4">
      <c r="D578" s="43"/>
    </row>
    <row r="579" spans="4:4">
      <c r="D579" s="43"/>
    </row>
    <row r="580" spans="4:4">
      <c r="D580" s="43"/>
    </row>
    <row r="581" spans="4:4">
      <c r="D581" s="43"/>
    </row>
    <row r="582" spans="4:4">
      <c r="D582" s="43"/>
    </row>
    <row r="583" spans="4:4">
      <c r="D583" s="43"/>
    </row>
    <row r="584" spans="4:4">
      <c r="D584" s="43"/>
    </row>
    <row r="585" spans="4:4">
      <c r="D585" s="43"/>
    </row>
    <row r="586" spans="4:4">
      <c r="D586" s="43"/>
    </row>
    <row r="587" spans="4:4">
      <c r="D587" s="43"/>
    </row>
    <row r="588" spans="4:4">
      <c r="D588" s="43"/>
    </row>
    <row r="589" spans="4:4">
      <c r="D589" s="43"/>
    </row>
    <row r="590" spans="4:4">
      <c r="D590" s="43"/>
    </row>
    <row r="591" spans="4:4">
      <c r="D591" s="43"/>
    </row>
    <row r="592" spans="4:4">
      <c r="D592" s="43"/>
    </row>
    <row r="593" spans="4:4">
      <c r="D593" s="43"/>
    </row>
    <row r="594" spans="4:4">
      <c r="D594" s="43"/>
    </row>
    <row r="595" spans="4:4">
      <c r="D595" s="43"/>
    </row>
    <row r="596" spans="4:4">
      <c r="D596" s="43"/>
    </row>
    <row r="597" spans="4:4">
      <c r="D597" s="43"/>
    </row>
    <row r="598" spans="4:4">
      <c r="D598" s="43"/>
    </row>
    <row r="599" spans="4:4">
      <c r="D599" s="43"/>
    </row>
    <row r="600" spans="4:4">
      <c r="D600" s="43"/>
    </row>
    <row r="601" spans="4:4">
      <c r="D601" s="43"/>
    </row>
    <row r="602" spans="4:4">
      <c r="D602" s="43"/>
    </row>
    <row r="603" spans="4:4">
      <c r="D603" s="43"/>
    </row>
    <row r="604" spans="4:4">
      <c r="D604" s="43"/>
    </row>
    <row r="605" spans="4:4">
      <c r="D605" s="43"/>
    </row>
    <row r="606" spans="4:4">
      <c r="D606" s="43"/>
    </row>
    <row r="607" spans="4:4">
      <c r="D607" s="43"/>
    </row>
    <row r="608" spans="4:4">
      <c r="D608" s="43"/>
    </row>
    <row r="609" spans="4:4">
      <c r="D609" s="43"/>
    </row>
    <row r="610" spans="4:4">
      <c r="D610" s="43"/>
    </row>
    <row r="611" spans="4:4">
      <c r="D611" s="43"/>
    </row>
    <row r="612" spans="4:4">
      <c r="D612" s="43"/>
    </row>
    <row r="613" spans="4:4">
      <c r="D613" s="43"/>
    </row>
    <row r="614" spans="4:4">
      <c r="D614" s="43"/>
    </row>
    <row r="615" spans="4:4">
      <c r="D615" s="43"/>
    </row>
    <row r="616" spans="4:4">
      <c r="D616" s="43"/>
    </row>
    <row r="617" spans="4:4">
      <c r="D617" s="43"/>
    </row>
    <row r="618" spans="4:4">
      <c r="D618" s="43"/>
    </row>
    <row r="619" spans="4:4">
      <c r="D619" s="43"/>
    </row>
    <row r="620" spans="4:4">
      <c r="D620" s="43"/>
    </row>
    <row r="621" spans="4:4">
      <c r="D621" s="43"/>
    </row>
    <row r="622" spans="4:4">
      <c r="D622" s="43"/>
    </row>
    <row r="623" spans="4:4">
      <c r="D623" s="43"/>
    </row>
    <row r="624" spans="4:4">
      <c r="D624" s="43"/>
    </row>
    <row r="625" spans="4:4">
      <c r="D625" s="43"/>
    </row>
    <row r="626" spans="4:4">
      <c r="D626" s="43"/>
    </row>
    <row r="627" spans="4:4">
      <c r="D627" s="43"/>
    </row>
    <row r="628" spans="4:4">
      <c r="D628" s="43"/>
    </row>
    <row r="629" spans="4:4">
      <c r="D629" s="43"/>
    </row>
    <row r="630" spans="4:4">
      <c r="D630" s="43"/>
    </row>
    <row r="631" spans="4:4">
      <c r="D631" s="43"/>
    </row>
    <row r="632" spans="4:4">
      <c r="D632" s="43"/>
    </row>
    <row r="633" spans="4:4">
      <c r="D633" s="43"/>
    </row>
    <row r="634" spans="4:4">
      <c r="D634" s="43"/>
    </row>
    <row r="635" spans="4:4">
      <c r="D635" s="43"/>
    </row>
    <row r="636" spans="4:4">
      <c r="D636" s="43"/>
    </row>
    <row r="637" spans="4:4">
      <c r="D637" s="43"/>
    </row>
    <row r="638" spans="4:4">
      <c r="D638" s="43"/>
    </row>
    <row r="639" spans="4:4">
      <c r="D639" s="43"/>
    </row>
    <row r="640" spans="4:4">
      <c r="D640" s="43"/>
    </row>
    <row r="641" spans="4:4">
      <c r="D641" s="43"/>
    </row>
    <row r="642" spans="4:4">
      <c r="D642" s="43"/>
    </row>
    <row r="643" spans="4:4">
      <c r="D643" s="43"/>
    </row>
    <row r="644" spans="4:4">
      <c r="D644" s="43"/>
    </row>
    <row r="645" spans="4:4">
      <c r="D645" s="43"/>
    </row>
    <row r="646" spans="4:4">
      <c r="D646" s="43"/>
    </row>
    <row r="647" spans="4:4">
      <c r="D647" s="43"/>
    </row>
    <row r="648" spans="4:4">
      <c r="D648" s="43"/>
    </row>
    <row r="649" spans="4:4">
      <c r="D649" s="43"/>
    </row>
    <row r="650" spans="4:4">
      <c r="D650" s="43"/>
    </row>
    <row r="651" spans="4:4">
      <c r="D651" s="43"/>
    </row>
    <row r="652" spans="4:4">
      <c r="D652" s="43"/>
    </row>
    <row r="653" spans="4:4">
      <c r="D653" s="43"/>
    </row>
    <row r="654" spans="4:4">
      <c r="D654" s="43"/>
    </row>
    <row r="655" spans="4:4">
      <c r="D655" s="43"/>
    </row>
    <row r="656" spans="4:4">
      <c r="D656" s="43"/>
    </row>
    <row r="657" spans="4:4">
      <c r="D657" s="43"/>
    </row>
    <row r="658" spans="4:4">
      <c r="D658" s="43"/>
    </row>
    <row r="659" spans="4:4">
      <c r="D659" s="43"/>
    </row>
    <row r="660" spans="4:4">
      <c r="D660" s="43"/>
    </row>
    <row r="661" spans="4:4">
      <c r="D661" s="43"/>
    </row>
    <row r="662" spans="4:4">
      <c r="D662" s="43"/>
    </row>
    <row r="663" spans="4:4">
      <c r="D663" s="43"/>
    </row>
    <row r="664" spans="4:4">
      <c r="D664" s="43"/>
    </row>
    <row r="665" spans="4:4">
      <c r="D665" s="43"/>
    </row>
    <row r="666" spans="4:4">
      <c r="D666" s="43"/>
    </row>
    <row r="667" spans="4:4">
      <c r="D667" s="43"/>
    </row>
    <row r="668" spans="4:4">
      <c r="D668" s="43"/>
    </row>
    <row r="669" spans="4:4">
      <c r="D669" s="43"/>
    </row>
    <row r="670" spans="4:4">
      <c r="D670" s="43"/>
    </row>
    <row r="671" spans="4:4">
      <c r="D671" s="43"/>
    </row>
    <row r="672" spans="4:4">
      <c r="D672" s="43"/>
    </row>
    <row r="673" spans="4:4">
      <c r="D673" s="43"/>
    </row>
    <row r="674" spans="4:4">
      <c r="D674" s="43"/>
    </row>
    <row r="675" spans="4:4">
      <c r="D675" s="43"/>
    </row>
    <row r="676" spans="4:4">
      <c r="D676" s="43"/>
    </row>
    <row r="677" spans="4:4">
      <c r="D677" s="43"/>
    </row>
    <row r="678" spans="4:4">
      <c r="D678" s="43"/>
    </row>
    <row r="679" spans="4:4">
      <c r="D679" s="43"/>
    </row>
    <row r="680" spans="4:4">
      <c r="D680" s="43"/>
    </row>
    <row r="681" spans="4:4">
      <c r="D681" s="43"/>
    </row>
    <row r="682" spans="4:4">
      <c r="D682" s="43"/>
    </row>
    <row r="683" spans="4:4">
      <c r="D683" s="43"/>
    </row>
    <row r="684" spans="4:4">
      <c r="D684" s="43"/>
    </row>
    <row r="685" spans="4:4">
      <c r="D685" s="43"/>
    </row>
    <row r="686" spans="4:4">
      <c r="D686" s="43"/>
    </row>
    <row r="687" spans="4:4">
      <c r="D687" s="43"/>
    </row>
    <row r="688" spans="4:4">
      <c r="D688" s="43"/>
    </row>
    <row r="689" spans="4:4">
      <c r="D689" s="43"/>
    </row>
    <row r="690" spans="4:4">
      <c r="D690" s="43"/>
    </row>
    <row r="691" spans="4:4">
      <c r="D691" s="43"/>
    </row>
    <row r="692" spans="4:4">
      <c r="D692" s="43"/>
    </row>
    <row r="693" spans="4:4">
      <c r="D693" s="43"/>
    </row>
    <row r="694" spans="4:4">
      <c r="D694" s="43"/>
    </row>
    <row r="695" spans="4:4">
      <c r="D695" s="43"/>
    </row>
    <row r="696" spans="4:4">
      <c r="D696" s="43"/>
    </row>
    <row r="697" spans="4:4">
      <c r="D697" s="43"/>
    </row>
    <row r="698" spans="4:4">
      <c r="D698" s="43"/>
    </row>
    <row r="699" spans="4:4">
      <c r="D699" s="43"/>
    </row>
    <row r="700" spans="4:4">
      <c r="D700" s="43"/>
    </row>
    <row r="701" spans="4:4">
      <c r="D701" s="43"/>
    </row>
    <row r="702" spans="4:4">
      <c r="D702" s="43"/>
    </row>
    <row r="703" spans="4:4">
      <c r="D703" s="43"/>
    </row>
    <row r="704" spans="4:4">
      <c r="D704" s="43"/>
    </row>
    <row r="705" spans="4:4">
      <c r="D705" s="43"/>
    </row>
    <row r="706" spans="4:4">
      <c r="D706" s="43"/>
    </row>
    <row r="707" spans="4:4">
      <c r="D707" s="43"/>
    </row>
    <row r="708" spans="4:4">
      <c r="D708" s="43"/>
    </row>
    <row r="709" spans="4:4">
      <c r="D709" s="43"/>
    </row>
    <row r="710" spans="4:4">
      <c r="D710" s="43"/>
    </row>
    <row r="711" spans="4:4">
      <c r="D711" s="43"/>
    </row>
    <row r="712" spans="4:4">
      <c r="D712" s="43"/>
    </row>
    <row r="713" spans="4:4">
      <c r="D713" s="43"/>
    </row>
    <row r="714" spans="4:4">
      <c r="D714" s="43"/>
    </row>
    <row r="715" spans="4:4">
      <c r="D715" s="43"/>
    </row>
    <row r="716" spans="4:4">
      <c r="D716" s="43"/>
    </row>
    <row r="717" spans="4:4">
      <c r="D717" s="43"/>
    </row>
    <row r="718" spans="4:4">
      <c r="D718" s="43"/>
    </row>
    <row r="719" spans="4:4">
      <c r="D719" s="43"/>
    </row>
    <row r="720" spans="4:4">
      <c r="D720" s="43"/>
    </row>
    <row r="721" spans="4:4">
      <c r="D721" s="43"/>
    </row>
    <row r="722" spans="4:4">
      <c r="D722" s="43"/>
    </row>
    <row r="723" spans="4:4">
      <c r="D723" s="43"/>
    </row>
    <row r="724" spans="4:4">
      <c r="D724" s="43"/>
    </row>
    <row r="725" spans="4:4">
      <c r="D725" s="43"/>
    </row>
    <row r="726" spans="4:4">
      <c r="D726" s="43"/>
    </row>
    <row r="727" spans="4:4">
      <c r="D727" s="43"/>
    </row>
    <row r="728" spans="4:4">
      <c r="D728" s="43"/>
    </row>
    <row r="729" spans="4:4">
      <c r="D729" s="43"/>
    </row>
    <row r="730" spans="4:4">
      <c r="D730" s="43"/>
    </row>
    <row r="731" spans="4:4">
      <c r="D731" s="43"/>
    </row>
    <row r="732" spans="4:4">
      <c r="D732" s="43"/>
    </row>
    <row r="733" spans="4:4">
      <c r="D733" s="43"/>
    </row>
    <row r="734" spans="4:4">
      <c r="D734" s="43"/>
    </row>
    <row r="735" spans="4:4">
      <c r="D735" s="43"/>
    </row>
    <row r="736" spans="4:4">
      <c r="D736" s="43"/>
    </row>
    <row r="737" spans="4:4">
      <c r="D737" s="43"/>
    </row>
    <row r="738" spans="4:4">
      <c r="D738" s="43"/>
    </row>
    <row r="739" spans="4:4">
      <c r="D739" s="43"/>
    </row>
    <row r="740" spans="4:4">
      <c r="D740" s="43"/>
    </row>
    <row r="741" spans="4:4">
      <c r="D741" s="43"/>
    </row>
    <row r="742" spans="4:4">
      <c r="D742" s="43"/>
    </row>
    <row r="743" spans="4:4">
      <c r="D743" s="43"/>
    </row>
    <row r="744" spans="4:4">
      <c r="D744" s="43"/>
    </row>
    <row r="745" spans="4:4">
      <c r="D745" s="43"/>
    </row>
    <row r="746" spans="4:4">
      <c r="D746" s="43"/>
    </row>
    <row r="747" spans="4:4">
      <c r="D747" s="43"/>
    </row>
    <row r="748" spans="4:4">
      <c r="D748" s="43"/>
    </row>
    <row r="749" spans="4:4">
      <c r="D749" s="43"/>
    </row>
    <row r="750" spans="4:4">
      <c r="D750" s="43"/>
    </row>
    <row r="751" spans="4:4">
      <c r="D751" s="43"/>
    </row>
    <row r="752" spans="4:4">
      <c r="D752" s="43"/>
    </row>
    <row r="753" spans="4:4">
      <c r="D753" s="43"/>
    </row>
    <row r="754" spans="4:4">
      <c r="D754" s="43"/>
    </row>
    <row r="755" spans="4:4">
      <c r="D755" s="43"/>
    </row>
    <row r="756" spans="4:4">
      <c r="D756" s="43"/>
    </row>
    <row r="757" spans="4:4">
      <c r="D757" s="43"/>
    </row>
    <row r="758" spans="4:4">
      <c r="D758" s="43"/>
    </row>
    <row r="759" spans="4:4">
      <c r="D759" s="43"/>
    </row>
    <row r="760" spans="4:4">
      <c r="D760" s="43"/>
    </row>
    <row r="761" spans="4:4">
      <c r="D761" s="43"/>
    </row>
    <row r="762" spans="4:4">
      <c r="D762" s="43"/>
    </row>
    <row r="763" spans="4:4">
      <c r="D763" s="43"/>
    </row>
    <row r="764" spans="4:4">
      <c r="D764" s="43"/>
    </row>
    <row r="765" spans="4:4">
      <c r="D765" s="43"/>
    </row>
    <row r="766" spans="4:4">
      <c r="D766" s="43"/>
    </row>
    <row r="767" spans="4:4">
      <c r="D767" s="43"/>
    </row>
    <row r="768" spans="4:4">
      <c r="D768" s="43"/>
    </row>
    <row r="769" spans="4:4">
      <c r="D769" s="43"/>
    </row>
    <row r="770" spans="4:4">
      <c r="D770" s="43"/>
    </row>
    <row r="771" spans="4:4">
      <c r="D771" s="43"/>
    </row>
    <row r="772" spans="4:4">
      <c r="D772" s="43"/>
    </row>
    <row r="773" spans="4:4">
      <c r="D773" s="43"/>
    </row>
    <row r="774" spans="4:4">
      <c r="D774" s="43"/>
    </row>
    <row r="775" spans="4:4">
      <c r="D775" s="43"/>
    </row>
    <row r="776" spans="4:4">
      <c r="D776" s="43"/>
    </row>
    <row r="777" spans="4:4">
      <c r="D777" s="43"/>
    </row>
    <row r="778" spans="4:4">
      <c r="D778" s="43"/>
    </row>
    <row r="779" spans="4:4">
      <c r="D779" s="43"/>
    </row>
    <row r="780" spans="4:4">
      <c r="D780" s="43"/>
    </row>
    <row r="781" spans="4:4">
      <c r="D781" s="43"/>
    </row>
    <row r="782" spans="4:4">
      <c r="D782" s="43"/>
    </row>
    <row r="783" spans="4:4">
      <c r="D783" s="43"/>
    </row>
    <row r="784" spans="4:4">
      <c r="D784" s="43"/>
    </row>
    <row r="785" spans="4:4">
      <c r="D785" s="43"/>
    </row>
    <row r="786" spans="4:4">
      <c r="D786" s="43"/>
    </row>
    <row r="787" spans="4:4">
      <c r="D787" s="43"/>
    </row>
    <row r="788" spans="4:4">
      <c r="D788" s="43"/>
    </row>
    <row r="789" spans="4:4">
      <c r="D789" s="43"/>
    </row>
    <row r="790" spans="4:4">
      <c r="D790" s="43"/>
    </row>
    <row r="791" spans="4:4">
      <c r="D791" s="43"/>
    </row>
    <row r="792" spans="4:4">
      <c r="D792" s="43"/>
    </row>
    <row r="793" spans="4:4">
      <c r="D793" s="43"/>
    </row>
    <row r="794" spans="4:4">
      <c r="D794" s="43"/>
    </row>
    <row r="795" spans="4:4">
      <c r="D795" s="43"/>
    </row>
    <row r="796" spans="4:4">
      <c r="D796" s="43"/>
    </row>
    <row r="797" spans="4:4">
      <c r="D797" s="43"/>
    </row>
    <row r="798" spans="4:4">
      <c r="D798" s="43"/>
    </row>
    <row r="799" spans="4:4">
      <c r="D799" s="43"/>
    </row>
    <row r="800" spans="4:4">
      <c r="D800" s="43"/>
    </row>
    <row r="801" spans="4:4">
      <c r="D801" s="43"/>
    </row>
    <row r="802" spans="4:4">
      <c r="D802" s="43"/>
    </row>
    <row r="803" spans="4:4">
      <c r="D803" s="43"/>
    </row>
    <row r="804" spans="4:4">
      <c r="D804" s="43"/>
    </row>
    <row r="805" spans="4:4">
      <c r="D805" s="43"/>
    </row>
    <row r="806" spans="4:4">
      <c r="D806" s="43"/>
    </row>
    <row r="807" spans="4:4">
      <c r="D807" s="43"/>
    </row>
    <row r="808" spans="4:4">
      <c r="D808" s="43"/>
    </row>
    <row r="809" spans="4:4">
      <c r="D809" s="43"/>
    </row>
    <row r="810" spans="4:4">
      <c r="D810" s="43"/>
    </row>
    <row r="811" spans="4:4">
      <c r="D811" s="43"/>
    </row>
    <row r="812" spans="4:4">
      <c r="D812" s="43"/>
    </row>
    <row r="813" spans="4:4">
      <c r="D813" s="43"/>
    </row>
    <row r="814" spans="4:4">
      <c r="D814" s="43"/>
    </row>
    <row r="815" spans="4:4">
      <c r="D815" s="43"/>
    </row>
    <row r="816" spans="4:4">
      <c r="D816" s="43"/>
    </row>
    <row r="817" spans="4:4">
      <c r="D817" s="43"/>
    </row>
    <row r="818" spans="4:4">
      <c r="D818" s="43"/>
    </row>
    <row r="819" spans="4:4">
      <c r="D819" s="43"/>
    </row>
    <row r="820" spans="4:4">
      <c r="D820" s="43"/>
    </row>
    <row r="821" spans="4:4">
      <c r="D821" s="43"/>
    </row>
    <row r="822" spans="4:4">
      <c r="D822" s="43"/>
    </row>
    <row r="823" spans="4:4">
      <c r="D823" s="43"/>
    </row>
    <row r="824" spans="4:4">
      <c r="D824" s="43"/>
    </row>
    <row r="825" spans="4:4">
      <c r="D825" s="43"/>
    </row>
    <row r="826" spans="4:4">
      <c r="D826" s="43"/>
    </row>
    <row r="827" spans="4:4">
      <c r="D827" s="43"/>
    </row>
    <row r="828" spans="4:4">
      <c r="D828" s="43"/>
    </row>
    <row r="829" spans="4:4">
      <c r="D829" s="43"/>
    </row>
    <row r="830" spans="4:4">
      <c r="D830" s="43"/>
    </row>
    <row r="831" spans="4:4">
      <c r="D831" s="43"/>
    </row>
    <row r="832" spans="4:4">
      <c r="D832" s="43"/>
    </row>
    <row r="833" spans="4:4">
      <c r="D833" s="43"/>
    </row>
    <row r="834" spans="4:4">
      <c r="D834" s="43"/>
    </row>
    <row r="835" spans="4:4">
      <c r="D835" s="43"/>
    </row>
    <row r="836" spans="4:4">
      <c r="D836" s="43"/>
    </row>
    <row r="837" spans="4:4">
      <c r="D837" s="43"/>
    </row>
    <row r="838" spans="4:4">
      <c r="D838" s="43"/>
    </row>
    <row r="839" spans="4:4">
      <c r="D839" s="43"/>
    </row>
    <row r="840" spans="4:4">
      <c r="D840" s="43"/>
    </row>
    <row r="841" spans="4:4">
      <c r="D841" s="43"/>
    </row>
    <row r="842" spans="4:4">
      <c r="D842" s="43"/>
    </row>
    <row r="843" spans="4:4">
      <c r="D843" s="43"/>
    </row>
    <row r="844" spans="4:4">
      <c r="D844" s="43"/>
    </row>
    <row r="845" spans="4:4">
      <c r="D845" s="43"/>
    </row>
    <row r="846" spans="4:4">
      <c r="D846" s="43"/>
    </row>
    <row r="847" spans="4:4">
      <c r="D847" s="43"/>
    </row>
    <row r="848" spans="4:4">
      <c r="D848" s="43"/>
    </row>
    <row r="849" spans="4:4">
      <c r="D849" s="43"/>
    </row>
    <row r="850" spans="4:4">
      <c r="D850" s="43"/>
    </row>
    <row r="851" spans="4:4">
      <c r="D851" s="43"/>
    </row>
    <row r="852" spans="4:4">
      <c r="D852" s="43"/>
    </row>
    <row r="853" spans="4:4">
      <c r="D853" s="43"/>
    </row>
    <row r="854" spans="4:4">
      <c r="D854" s="43"/>
    </row>
    <row r="855" spans="4:4">
      <c r="D855" s="43"/>
    </row>
    <row r="856" spans="4:4">
      <c r="D856" s="43"/>
    </row>
    <row r="857" spans="4:4">
      <c r="D857" s="43"/>
    </row>
    <row r="858" spans="4:4">
      <c r="D858" s="43"/>
    </row>
    <row r="859" spans="4:4">
      <c r="D859" s="43"/>
    </row>
    <row r="860" spans="4:4">
      <c r="D860" s="43"/>
    </row>
    <row r="861" spans="4:4">
      <c r="D861" s="43"/>
    </row>
    <row r="862" spans="4:4">
      <c r="D862" s="43"/>
    </row>
    <row r="863" spans="4:4">
      <c r="D863" s="43"/>
    </row>
    <row r="864" spans="4:4">
      <c r="D864" s="43"/>
    </row>
    <row r="865" spans="4:4">
      <c r="D865" s="43"/>
    </row>
    <row r="866" spans="4:4">
      <c r="D866" s="43"/>
    </row>
    <row r="867" spans="4:4">
      <c r="D867" s="43"/>
    </row>
    <row r="868" spans="4:4">
      <c r="D868" s="43"/>
    </row>
    <row r="869" spans="4:4">
      <c r="D869" s="43"/>
    </row>
    <row r="870" spans="4:4">
      <c r="D870" s="43"/>
    </row>
    <row r="871" spans="4:4">
      <c r="D871" s="43"/>
    </row>
    <row r="872" spans="4:4">
      <c r="D872" s="43"/>
    </row>
    <row r="873" spans="4:4">
      <c r="D873" s="43"/>
    </row>
    <row r="874" spans="4:4">
      <c r="D874" s="43"/>
    </row>
    <row r="875" spans="4:4">
      <c r="D875" s="43"/>
    </row>
    <row r="876" spans="4:4">
      <c r="D876" s="43"/>
    </row>
    <row r="877" spans="4:4">
      <c r="D877" s="43"/>
    </row>
    <row r="878" spans="4:4">
      <c r="D878" s="43"/>
    </row>
    <row r="879" spans="4:4">
      <c r="D879" s="43"/>
    </row>
    <row r="880" spans="4:4">
      <c r="D880" s="43"/>
    </row>
    <row r="881" spans="4:4">
      <c r="D881" s="43"/>
    </row>
    <row r="882" spans="4:4">
      <c r="D882" s="43"/>
    </row>
    <row r="883" spans="4:4">
      <c r="D883" s="43"/>
    </row>
    <row r="884" spans="4:4">
      <c r="D884" s="43"/>
    </row>
    <row r="885" spans="4:4">
      <c r="D885" s="43"/>
    </row>
    <row r="886" spans="4:4">
      <c r="D886" s="43"/>
    </row>
    <row r="887" spans="4:4">
      <c r="D887" s="43"/>
    </row>
    <row r="888" spans="4:4">
      <c r="D888" s="43"/>
    </row>
    <row r="889" spans="4:4">
      <c r="D889" s="43"/>
    </row>
    <row r="890" spans="4:4">
      <c r="D890" s="43"/>
    </row>
    <row r="891" spans="4:4">
      <c r="D891" s="43"/>
    </row>
    <row r="892" spans="4:4">
      <c r="D892" s="43"/>
    </row>
    <row r="893" spans="4:4">
      <c r="D893" s="43"/>
    </row>
    <row r="894" spans="4:4">
      <c r="D894" s="43"/>
    </row>
    <row r="895" spans="4:4">
      <c r="D895" s="43"/>
    </row>
    <row r="896" spans="4:4">
      <c r="D896" s="43"/>
    </row>
    <row r="897" spans="4:4">
      <c r="D897" s="43"/>
    </row>
    <row r="898" spans="4:4">
      <c r="D898" s="43"/>
    </row>
    <row r="899" spans="4:4">
      <c r="D899" s="43"/>
    </row>
    <row r="900" spans="4:4">
      <c r="D900" s="43"/>
    </row>
    <row r="901" spans="4:4">
      <c r="D901" s="43"/>
    </row>
    <row r="902" spans="4:4">
      <c r="D902" s="43"/>
    </row>
    <row r="903" spans="4:4">
      <c r="D903" s="43"/>
    </row>
    <row r="904" spans="4:4">
      <c r="D904" s="43"/>
    </row>
    <row r="905" spans="4:4">
      <c r="D905" s="43"/>
    </row>
    <row r="906" spans="4:4">
      <c r="D906" s="43"/>
    </row>
    <row r="907" spans="4:4">
      <c r="D907" s="43"/>
    </row>
    <row r="908" spans="4:4">
      <c r="D908" s="43"/>
    </row>
    <row r="909" spans="4:4">
      <c r="D909" s="43"/>
    </row>
    <row r="910" spans="4:4">
      <c r="D910" s="43"/>
    </row>
    <row r="911" spans="4:4">
      <c r="D911" s="43"/>
    </row>
    <row r="912" spans="4:4">
      <c r="D912" s="43"/>
    </row>
    <row r="913" spans="4:4">
      <c r="D913" s="43"/>
    </row>
    <row r="914" spans="4:4">
      <c r="D914" s="43"/>
    </row>
    <row r="915" spans="4:4">
      <c r="D915" s="43"/>
    </row>
    <row r="916" spans="4:4">
      <c r="D916" s="43"/>
    </row>
    <row r="917" spans="4:4">
      <c r="D917" s="43"/>
    </row>
    <row r="918" spans="4:4">
      <c r="D918" s="43"/>
    </row>
    <row r="919" spans="4:4">
      <c r="D919" s="43"/>
    </row>
    <row r="920" spans="4:4">
      <c r="D920" s="43"/>
    </row>
    <row r="921" spans="4:4">
      <c r="D921" s="43"/>
    </row>
    <row r="922" spans="4:4">
      <c r="D922" s="43"/>
    </row>
    <row r="923" spans="4:4">
      <c r="D923" s="43"/>
    </row>
    <row r="924" spans="4:4">
      <c r="D924" s="43"/>
    </row>
    <row r="925" spans="4:4">
      <c r="D925" s="43"/>
    </row>
    <row r="926" spans="4:4">
      <c r="D926" s="43"/>
    </row>
    <row r="927" spans="4:4">
      <c r="D927" s="43"/>
    </row>
    <row r="928" spans="4:4">
      <c r="D928" s="43"/>
    </row>
    <row r="929" spans="4:4">
      <c r="D929" s="43"/>
    </row>
    <row r="930" spans="4:4">
      <c r="D930" s="43"/>
    </row>
    <row r="931" spans="4:4">
      <c r="D931" s="43"/>
    </row>
    <row r="932" spans="4:4">
      <c r="D932" s="43"/>
    </row>
    <row r="933" spans="4:4">
      <c r="D933" s="43"/>
    </row>
    <row r="934" spans="4:4">
      <c r="D934" s="43"/>
    </row>
    <row r="935" spans="4:4">
      <c r="D935" s="43"/>
    </row>
    <row r="936" spans="4:4">
      <c r="D936" s="43"/>
    </row>
    <row r="937" spans="4:4">
      <c r="D937" s="43"/>
    </row>
    <row r="938" spans="4:4">
      <c r="D938" s="43"/>
    </row>
    <row r="939" spans="4:4">
      <c r="D939" s="43"/>
    </row>
    <row r="940" spans="4:4">
      <c r="D940" s="43"/>
    </row>
    <row r="941" spans="4:4">
      <c r="D941" s="43"/>
    </row>
    <row r="942" spans="4:4">
      <c r="D942" s="43"/>
    </row>
    <row r="943" spans="4:4">
      <c r="D943" s="43"/>
    </row>
    <row r="944" spans="4:4">
      <c r="D944" s="43"/>
    </row>
    <row r="945" spans="4:4">
      <c r="D945" s="43"/>
    </row>
    <row r="946" spans="4:4">
      <c r="D946" s="43"/>
    </row>
    <row r="947" spans="4:4">
      <c r="D947" s="43"/>
    </row>
    <row r="948" spans="4:4">
      <c r="D948" s="43"/>
    </row>
    <row r="949" spans="4:4">
      <c r="D949" s="43"/>
    </row>
    <row r="950" spans="4:4">
      <c r="D950" s="43"/>
    </row>
    <row r="951" spans="4:4">
      <c r="D951" s="43"/>
    </row>
    <row r="952" spans="4:4">
      <c r="D952" s="43"/>
    </row>
    <row r="953" spans="4:4">
      <c r="D953" s="43"/>
    </row>
    <row r="954" spans="4:4">
      <c r="D954" s="43"/>
    </row>
    <row r="955" spans="4:4">
      <c r="D955" s="43"/>
    </row>
    <row r="956" spans="4:4">
      <c r="D956" s="43"/>
    </row>
    <row r="957" spans="4:4">
      <c r="D957" s="43"/>
    </row>
    <row r="958" spans="4:4">
      <c r="D958" s="43"/>
    </row>
    <row r="959" spans="4:4">
      <c r="D959" s="43"/>
    </row>
    <row r="960" spans="4:4">
      <c r="D960" s="43"/>
    </row>
    <row r="961" spans="4:4">
      <c r="D961" s="43"/>
    </row>
    <row r="962" spans="4:4">
      <c r="D962" s="43"/>
    </row>
    <row r="963" spans="4:4">
      <c r="D963" s="43"/>
    </row>
    <row r="964" spans="4:4">
      <c r="D964" s="43"/>
    </row>
    <row r="965" spans="4:4">
      <c r="D965" s="43"/>
    </row>
    <row r="966" spans="4:4">
      <c r="D966" s="43"/>
    </row>
    <row r="967" spans="4:4">
      <c r="D967" s="43"/>
    </row>
    <row r="968" spans="4:4">
      <c r="D968" s="43"/>
    </row>
    <row r="969" spans="4:4">
      <c r="D969" s="43"/>
    </row>
    <row r="970" spans="4:4">
      <c r="D970" s="43"/>
    </row>
    <row r="971" spans="4:4">
      <c r="D971" s="43"/>
    </row>
    <row r="972" spans="4:4">
      <c r="D972" s="43"/>
    </row>
    <row r="973" spans="4:4">
      <c r="D973" s="43"/>
    </row>
    <row r="974" spans="4:4">
      <c r="D974" s="43"/>
    </row>
    <row r="975" spans="4:4">
      <c r="D975" s="43"/>
    </row>
    <row r="976" spans="4:4">
      <c r="D976" s="43"/>
    </row>
    <row r="977" spans="4:4">
      <c r="D977" s="43"/>
    </row>
    <row r="978" spans="4:4">
      <c r="D978" s="43"/>
    </row>
    <row r="979" spans="4:4">
      <c r="D979" s="43"/>
    </row>
    <row r="980" spans="4:4">
      <c r="D980" s="43"/>
    </row>
    <row r="981" spans="4:4">
      <c r="D981" s="43"/>
    </row>
    <row r="982" spans="4:4">
      <c r="D982" s="43"/>
    </row>
    <row r="983" spans="4:4">
      <c r="D983" s="43"/>
    </row>
    <row r="984" spans="4:4">
      <c r="D984" s="43"/>
    </row>
    <row r="985" spans="4:4">
      <c r="D985" s="43"/>
    </row>
    <row r="986" spans="4:4">
      <c r="D986" s="43"/>
    </row>
    <row r="987" spans="4:4">
      <c r="D987" s="43"/>
    </row>
    <row r="988" spans="4:4">
      <c r="D988" s="43"/>
    </row>
    <row r="989" spans="4:4">
      <c r="D989" s="43"/>
    </row>
    <row r="990" spans="4:4">
      <c r="D990" s="43"/>
    </row>
    <row r="991" spans="4:4">
      <c r="D991" s="43"/>
    </row>
    <row r="992" spans="4:4">
      <c r="D992" s="43"/>
    </row>
    <row r="993" spans="4:4">
      <c r="D993" s="43"/>
    </row>
    <row r="994" spans="4:4">
      <c r="D994" s="43"/>
    </row>
    <row r="995" spans="4:4">
      <c r="D995" s="43"/>
    </row>
    <row r="996" spans="4:4">
      <c r="D996" s="43"/>
    </row>
    <row r="997" spans="4:4">
      <c r="D997" s="43"/>
    </row>
    <row r="998" spans="4:4">
      <c r="D998" s="43"/>
    </row>
    <row r="999" spans="4:4">
      <c r="D999" s="43"/>
    </row>
    <row r="1000" spans="4:4">
      <c r="D1000" s="43"/>
    </row>
    <row r="1001" spans="4:4">
      <c r="D1001" s="43"/>
    </row>
    <row r="1002" spans="4:4">
      <c r="D1002" s="43"/>
    </row>
    <row r="1003" spans="4:4">
      <c r="D1003" s="43"/>
    </row>
    <row r="1004" spans="4:4">
      <c r="D1004" s="43"/>
    </row>
    <row r="1005" spans="4:4">
      <c r="D1005" s="43"/>
    </row>
    <row r="1006" spans="4:4">
      <c r="D1006" s="43"/>
    </row>
    <row r="1007" spans="4:4">
      <c r="D1007" s="43"/>
    </row>
    <row r="1008" spans="4:4">
      <c r="D1008" s="43"/>
    </row>
    <row r="1009" spans="4:4">
      <c r="D1009" s="43"/>
    </row>
    <row r="1010" spans="4:4">
      <c r="D1010" s="43"/>
    </row>
    <row r="1011" spans="4:4">
      <c r="D1011" s="43"/>
    </row>
    <row r="1012" spans="4:4">
      <c r="D1012" s="43"/>
    </row>
    <row r="1013" spans="4:4">
      <c r="D1013" s="43"/>
    </row>
    <row r="1014" spans="4:4">
      <c r="D1014" s="43"/>
    </row>
    <row r="1015" spans="4:4">
      <c r="D1015" s="43"/>
    </row>
    <row r="1016" spans="4:4">
      <c r="D1016" s="43"/>
    </row>
    <row r="1017" spans="4:4">
      <c r="D1017" s="43"/>
    </row>
    <row r="1018" spans="4:4">
      <c r="D1018" s="43"/>
    </row>
    <row r="1019" spans="4:4">
      <c r="D1019" s="43"/>
    </row>
    <row r="1020" spans="4:4">
      <c r="D1020" s="43"/>
    </row>
    <row r="1021" spans="4:4">
      <c r="D1021" s="43"/>
    </row>
    <row r="1022" spans="4:4">
      <c r="D1022" s="43"/>
    </row>
    <row r="1023" spans="4:4">
      <c r="D1023" s="43"/>
    </row>
    <row r="1024" spans="4:4">
      <c r="D1024" s="43"/>
    </row>
    <row r="1025" spans="4:4">
      <c r="D1025" s="43"/>
    </row>
    <row r="1026" spans="4:4">
      <c r="D1026" s="43"/>
    </row>
    <row r="1027" spans="4:4">
      <c r="D1027" s="43"/>
    </row>
    <row r="1028" spans="4:4">
      <c r="D1028" s="43"/>
    </row>
    <row r="1029" spans="4:4">
      <c r="D1029" s="43"/>
    </row>
    <row r="1030" spans="4:4">
      <c r="D1030" s="43"/>
    </row>
    <row r="1031" spans="4:4">
      <c r="D1031" s="43"/>
    </row>
    <row r="1032" spans="4:4">
      <c r="D1032" s="43"/>
    </row>
    <row r="1033" spans="4:4">
      <c r="D1033" s="43"/>
    </row>
    <row r="1034" spans="4:4">
      <c r="D1034" s="43"/>
    </row>
    <row r="1035" spans="4:4">
      <c r="D1035" s="43"/>
    </row>
    <row r="1036" spans="4:4">
      <c r="D1036" s="43"/>
    </row>
    <row r="1037" spans="4:4">
      <c r="D1037" s="43"/>
    </row>
    <row r="1038" spans="4:4">
      <c r="D1038" s="43"/>
    </row>
    <row r="1039" spans="4:4">
      <c r="D1039" s="43"/>
    </row>
    <row r="1040" spans="4:4">
      <c r="D1040" s="43"/>
    </row>
    <row r="1041" spans="4:4">
      <c r="D1041" s="43"/>
    </row>
    <row r="1042" spans="4:4">
      <c r="D1042" s="43"/>
    </row>
    <row r="1043" spans="4:4">
      <c r="D1043" s="43"/>
    </row>
    <row r="1044" spans="4:4">
      <c r="D1044" s="43"/>
    </row>
    <row r="1045" spans="4:4">
      <c r="D1045" s="43"/>
    </row>
    <row r="1046" spans="4:4">
      <c r="D1046" s="43"/>
    </row>
    <row r="1047" spans="4:4">
      <c r="D1047" s="43"/>
    </row>
    <row r="1048" spans="4:4">
      <c r="D1048" s="43"/>
    </row>
    <row r="1049" spans="4:4">
      <c r="D1049" s="43"/>
    </row>
    <row r="1050" spans="4:4">
      <c r="D1050" s="43"/>
    </row>
    <row r="1051" spans="4:4">
      <c r="D1051" s="43"/>
    </row>
    <row r="1052" spans="4:4">
      <c r="D1052" s="43"/>
    </row>
    <row r="1053" spans="4:4">
      <c r="D1053" s="43"/>
    </row>
    <row r="1054" spans="4:4">
      <c r="D1054" s="43"/>
    </row>
    <row r="1055" spans="4:4">
      <c r="D1055" s="43"/>
    </row>
    <row r="1056" spans="4:4">
      <c r="D1056" s="43"/>
    </row>
    <row r="1057" spans="4:4">
      <c r="D1057" s="43"/>
    </row>
    <row r="1058" spans="4:4">
      <c r="D1058" s="43"/>
    </row>
    <row r="1059" spans="4:4">
      <c r="D1059" s="43"/>
    </row>
    <row r="1060" spans="4:4">
      <c r="D1060" s="43"/>
    </row>
    <row r="1061" spans="4:4">
      <c r="D1061" s="43"/>
    </row>
    <row r="1062" spans="4:4">
      <c r="D1062" s="43"/>
    </row>
    <row r="1063" spans="4:4">
      <c r="D1063" s="43"/>
    </row>
    <row r="1064" spans="4:4">
      <c r="D1064" s="43"/>
    </row>
    <row r="1065" spans="4:4">
      <c r="D1065" s="43"/>
    </row>
    <row r="1066" spans="4:4">
      <c r="D1066" s="43"/>
    </row>
    <row r="1067" spans="4:4">
      <c r="D1067" s="43"/>
    </row>
    <row r="1068" spans="4:4">
      <c r="D1068" s="43"/>
    </row>
    <row r="1069" spans="4:4">
      <c r="D1069" s="43"/>
    </row>
    <row r="1070" spans="4:4">
      <c r="D1070" s="43"/>
    </row>
    <row r="1071" spans="4:4">
      <c r="D1071" s="43"/>
    </row>
    <row r="1072" spans="4:4">
      <c r="D1072" s="43"/>
    </row>
    <row r="1073" spans="4:4">
      <c r="D1073" s="43"/>
    </row>
    <row r="1074" spans="4:4">
      <c r="D1074" s="43"/>
    </row>
    <row r="1075" spans="4:4">
      <c r="D1075" s="43"/>
    </row>
    <row r="1076" spans="4:4">
      <c r="D1076" s="43"/>
    </row>
    <row r="1077" spans="4:4">
      <c r="D1077" s="43"/>
    </row>
    <row r="1078" spans="4:4">
      <c r="D1078" s="43"/>
    </row>
    <row r="1079" spans="4:4">
      <c r="D1079" s="43"/>
    </row>
    <row r="1080" spans="4:4">
      <c r="D1080" s="43"/>
    </row>
    <row r="1081" spans="4:4">
      <c r="D1081" s="43"/>
    </row>
    <row r="1082" spans="4:4">
      <c r="D1082" s="43"/>
    </row>
    <row r="1083" spans="4:4">
      <c r="D1083" s="43"/>
    </row>
    <row r="1084" spans="4:4">
      <c r="D1084" s="43"/>
    </row>
    <row r="1085" spans="4:4">
      <c r="D1085" s="43"/>
    </row>
    <row r="1086" spans="4:4">
      <c r="D1086" s="43"/>
    </row>
    <row r="1087" spans="4:4">
      <c r="D1087" s="43"/>
    </row>
    <row r="1088" spans="4:4">
      <c r="D1088" s="43"/>
    </row>
    <row r="1089" spans="4:4">
      <c r="D1089" s="43"/>
    </row>
    <row r="1090" spans="4:4">
      <c r="D1090" s="43"/>
    </row>
    <row r="1091" spans="4:4">
      <c r="D1091" s="43"/>
    </row>
    <row r="1092" spans="4:4">
      <c r="D1092" s="43"/>
    </row>
    <row r="1093" spans="4:4">
      <c r="D1093" s="43"/>
    </row>
    <row r="1094" spans="4:4">
      <c r="D1094" s="43"/>
    </row>
    <row r="1095" spans="4:4">
      <c r="D1095" s="43"/>
    </row>
    <row r="1096" spans="4:4">
      <c r="D1096" s="43"/>
    </row>
    <row r="1097" spans="4:4">
      <c r="D1097" s="43"/>
    </row>
    <row r="1098" spans="4:4">
      <c r="D1098" s="43"/>
    </row>
    <row r="1099" spans="4:4">
      <c r="D1099" s="43"/>
    </row>
    <row r="1100" spans="4:4">
      <c r="D1100" s="43"/>
    </row>
    <row r="1101" spans="4:4">
      <c r="D1101" s="43"/>
    </row>
    <row r="1102" spans="4:4">
      <c r="D1102" s="43"/>
    </row>
    <row r="1103" spans="4:4">
      <c r="D1103" s="43"/>
    </row>
    <row r="1104" spans="4:4">
      <c r="D1104" s="43"/>
    </row>
    <row r="1105" spans="4:4">
      <c r="D1105" s="43"/>
    </row>
    <row r="1106" spans="4:4">
      <c r="D1106" s="43"/>
    </row>
    <row r="1107" spans="4:4">
      <c r="D1107" s="43"/>
    </row>
    <row r="1108" spans="4:4">
      <c r="D1108" s="43"/>
    </row>
    <row r="1109" spans="4:4">
      <c r="D1109" s="43"/>
    </row>
    <row r="1110" spans="4:4">
      <c r="D1110" s="43"/>
    </row>
    <row r="1111" spans="4:4">
      <c r="D1111" s="43"/>
    </row>
    <row r="1112" spans="4:4">
      <c r="D1112" s="43"/>
    </row>
    <row r="1113" spans="4:4">
      <c r="D1113" s="43"/>
    </row>
    <row r="1114" spans="4:4">
      <c r="D1114" s="43"/>
    </row>
    <row r="1115" spans="4:4">
      <c r="D1115" s="43"/>
    </row>
    <row r="1116" spans="4:4">
      <c r="D1116" s="43"/>
    </row>
  </sheetData>
  <sheetProtection algorithmName="SHA-512" hashValue="G+y6YhgkOW4rWotQOLTxcOvHMBWo5Uei+rqX4MwAn9+Ssch3tf2CqzjAmRH+GIS2W8G9MC06mNqjewTgdOTYDQ==" saltValue="4bgIyriwDfTAc3GxDGSb7w==" spinCount="100000" sheet="1" objects="1" scenarios="1"/>
  <pageMargins left="1.1811023622047245" right="0.23622047244094491" top="0.78740157480314965" bottom="0.78740157480314965" header="0.31496062992125984" footer="0.31496062992125984"/>
  <pageSetup paperSize="9" orientation="portrait" r:id="rId1"/>
  <headerFooter>
    <oddHeader xml:space="preserve">&amp;C&amp;10&amp;EPROJEKTANTSKI POPIS S PREDIZMERAMI
REKONSTRUKCIJA ČUFARJEVE ULICE II. FAZA - ENERGETIKA LJUBLJANA
</oddHeader>
    <oddFooter>&amp;R&amp;10Stran &amp;P/&amp;N</oddFooter>
  </headerFooter>
  <ignoredErrors>
    <ignoredError sqref="A6:A196 A209:A220 A197:A208" twoDigitTextYear="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N43"/>
  <sheetViews>
    <sheetView showGridLines="0" view="pageLayout" zoomScaleNormal="100" workbookViewId="0">
      <selection activeCell="G18" sqref="G18"/>
    </sheetView>
  </sheetViews>
  <sheetFormatPr defaultRowHeight="18"/>
  <cols>
    <col min="1" max="1" width="5.6640625" customWidth="1"/>
    <col min="8" max="8" width="18.33203125" customWidth="1"/>
    <col min="14" max="14" width="13.5546875" bestFit="1" customWidth="1"/>
  </cols>
  <sheetData>
    <row r="1" spans="1:8">
      <c r="A1" s="1025" t="s">
        <v>259</v>
      </c>
      <c r="B1" s="1025"/>
      <c r="C1" s="1025"/>
      <c r="D1" s="1025"/>
      <c r="E1" s="1025"/>
      <c r="F1" s="1025"/>
      <c r="G1" s="1025"/>
      <c r="H1" s="1025"/>
    </row>
    <row r="5" spans="1:8" ht="18" customHeight="1">
      <c r="A5" s="1024" t="s">
        <v>260</v>
      </c>
      <c r="B5" s="1024"/>
      <c r="C5" s="1024"/>
      <c r="D5" s="1024"/>
      <c r="E5" s="1024"/>
      <c r="F5" s="1024"/>
      <c r="G5" s="1024"/>
      <c r="H5" s="1024"/>
    </row>
    <row r="6" spans="1:8">
      <c r="A6" s="1024"/>
      <c r="B6" s="1024"/>
      <c r="C6" s="1024"/>
      <c r="D6" s="1024"/>
      <c r="E6" s="1024"/>
      <c r="F6" s="1024"/>
      <c r="G6" s="1024"/>
      <c r="H6" s="1024"/>
    </row>
    <row r="11" spans="1:8">
      <c r="B11" s="17" t="s">
        <v>1598</v>
      </c>
    </row>
    <row r="13" spans="1:8">
      <c r="A13" s="18" t="s">
        <v>55</v>
      </c>
      <c r="B13" s="18" t="s">
        <v>8</v>
      </c>
      <c r="C13" s="19"/>
      <c r="D13" s="19"/>
      <c r="E13" s="19"/>
      <c r="F13" s="19"/>
      <c r="G13" s="19"/>
      <c r="H13" s="20">
        <f>POPIS_VOKA!F41</f>
        <v>0</v>
      </c>
    </row>
    <row r="14" spans="1:8">
      <c r="A14" s="18" t="s">
        <v>56</v>
      </c>
      <c r="B14" s="18" t="s">
        <v>14</v>
      </c>
      <c r="C14" s="19"/>
      <c r="D14" s="19"/>
      <c r="E14" s="19"/>
      <c r="F14" s="19"/>
      <c r="G14" s="19"/>
      <c r="H14" s="20">
        <f>POPIS_VOKA!F64</f>
        <v>0</v>
      </c>
    </row>
    <row r="15" spans="1:8">
      <c r="A15" s="18" t="s">
        <v>57</v>
      </c>
      <c r="B15" s="18" t="s">
        <v>24</v>
      </c>
      <c r="C15" s="19"/>
      <c r="D15" s="19"/>
      <c r="E15" s="19"/>
      <c r="F15" s="19"/>
      <c r="G15" s="19"/>
      <c r="H15" s="20">
        <f>POPIS_VOKA!F103</f>
        <v>0</v>
      </c>
    </row>
    <row r="16" spans="1:8">
      <c r="A16" s="18" t="s">
        <v>58</v>
      </c>
      <c r="B16" s="18" t="s">
        <v>31</v>
      </c>
      <c r="C16" s="19"/>
      <c r="D16" s="19"/>
      <c r="E16" s="19"/>
      <c r="F16" s="19"/>
      <c r="G16" s="19"/>
      <c r="H16" s="20">
        <f>POPIS_VOKA!F119</f>
        <v>0</v>
      </c>
    </row>
    <row r="17" spans="1:14">
      <c r="A17" s="18" t="s">
        <v>59</v>
      </c>
      <c r="B17" s="18" t="s">
        <v>37</v>
      </c>
      <c r="C17" s="19"/>
      <c r="D17" s="19"/>
      <c r="E17" s="19"/>
      <c r="F17" s="19"/>
      <c r="G17" s="19"/>
      <c r="H17" s="20">
        <f>POPIS_VOKA!F165</f>
        <v>0</v>
      </c>
    </row>
    <row r="18" spans="1:14">
      <c r="A18" s="18" t="s">
        <v>60</v>
      </c>
      <c r="B18" s="18" t="s">
        <v>43</v>
      </c>
      <c r="C18" s="19"/>
      <c r="D18" s="19"/>
      <c r="E18" s="19"/>
      <c r="F18" s="19"/>
      <c r="G18" s="19"/>
      <c r="H18" s="20">
        <f>POPIS_VOKA!F191</f>
        <v>0</v>
      </c>
    </row>
    <row r="19" spans="1:14">
      <c r="A19" s="18" t="s">
        <v>61</v>
      </c>
      <c r="B19" s="18" t="s">
        <v>51</v>
      </c>
      <c r="C19" s="19"/>
      <c r="D19" s="19"/>
      <c r="E19" s="19"/>
      <c r="F19" s="19"/>
      <c r="G19" s="19"/>
      <c r="H19" s="20">
        <v>0</v>
      </c>
    </row>
    <row r="20" spans="1:14">
      <c r="A20" s="19"/>
      <c r="B20" s="19"/>
      <c r="C20" s="19"/>
      <c r="D20" s="19"/>
      <c r="E20" s="19"/>
      <c r="F20" s="19"/>
      <c r="G20" s="19"/>
      <c r="H20" s="19"/>
    </row>
    <row r="21" spans="1:14">
      <c r="A21" s="22"/>
      <c r="B21" s="21" t="s">
        <v>1593</v>
      </c>
      <c r="C21" s="22"/>
      <c r="D21" s="22"/>
      <c r="E21" s="22"/>
      <c r="F21" s="22"/>
      <c r="G21" s="22"/>
      <c r="H21" s="23">
        <f>SUM(H13:H20)</f>
        <v>0</v>
      </c>
    </row>
    <row r="22" spans="1:14">
      <c r="A22" s="19"/>
      <c r="B22" s="19"/>
      <c r="C22" s="19"/>
      <c r="D22" s="19"/>
      <c r="E22" s="19"/>
      <c r="F22" s="19"/>
      <c r="G22" s="19"/>
      <c r="H22" s="24"/>
    </row>
    <row r="23" spans="1:14">
      <c r="A23" s="22"/>
      <c r="B23" s="21" t="s">
        <v>62</v>
      </c>
      <c r="C23" s="22"/>
      <c r="D23" s="25">
        <v>0.05</v>
      </c>
      <c r="E23" s="22"/>
      <c r="F23" s="22"/>
      <c r="G23" s="22"/>
      <c r="H23" s="23">
        <f>D23*H21</f>
        <v>0</v>
      </c>
      <c r="N23" s="78"/>
    </row>
    <row r="24" spans="1:14">
      <c r="A24" s="19"/>
      <c r="B24" s="19"/>
      <c r="C24" s="19"/>
      <c r="D24" s="19"/>
      <c r="E24" s="19"/>
      <c r="F24" s="19"/>
      <c r="G24" s="19"/>
      <c r="H24" s="24"/>
    </row>
    <row r="25" spans="1:14">
      <c r="A25" s="22"/>
      <c r="B25" s="22" t="s">
        <v>1594</v>
      </c>
      <c r="C25" s="22"/>
      <c r="D25" s="22"/>
      <c r="E25" s="22"/>
      <c r="F25" s="22"/>
      <c r="G25" s="22"/>
      <c r="H25" s="23">
        <f>H21+H23</f>
        <v>0</v>
      </c>
      <c r="N25" s="78"/>
    </row>
    <row r="26" spans="1:14">
      <c r="A26" s="19"/>
      <c r="B26" s="19"/>
      <c r="C26" s="19"/>
      <c r="D26" s="19"/>
      <c r="E26" s="19"/>
      <c r="F26" s="19"/>
      <c r="G26" s="19"/>
      <c r="H26" s="970"/>
      <c r="N26" s="78"/>
    </row>
    <row r="27" spans="1:14">
      <c r="A27" s="19"/>
      <c r="B27" s="19" t="s">
        <v>1591</v>
      </c>
      <c r="C27" s="19"/>
      <c r="D27" s="19"/>
      <c r="E27" s="19"/>
      <c r="F27" s="19"/>
      <c r="G27" s="19"/>
      <c r="H27" s="970">
        <f>'Rekapitulacija KANAL'!D57</f>
        <v>0</v>
      </c>
      <c r="N27" s="78"/>
    </row>
    <row r="28" spans="1:14">
      <c r="A28" s="19"/>
      <c r="B28" s="19" t="s">
        <v>1592</v>
      </c>
      <c r="C28" s="19"/>
      <c r="D28" s="19"/>
      <c r="E28" s="19"/>
      <c r="F28" s="19"/>
      <c r="G28" s="19"/>
      <c r="H28" s="970">
        <f>'Rekapitulacija VODOVOD'!I4</f>
        <v>0</v>
      </c>
      <c r="N28" s="78"/>
    </row>
    <row r="29" spans="1:14">
      <c r="A29" s="19"/>
      <c r="B29" s="19"/>
      <c r="C29" s="19"/>
      <c r="D29" s="19"/>
      <c r="E29" s="19"/>
      <c r="F29" s="19"/>
      <c r="G29" s="19"/>
      <c r="H29" s="970"/>
      <c r="N29" s="78"/>
    </row>
    <row r="30" spans="1:14">
      <c r="A30" s="22"/>
      <c r="B30" s="22" t="s">
        <v>1596</v>
      </c>
      <c r="C30" s="22"/>
      <c r="D30" s="22"/>
      <c r="E30" s="22"/>
      <c r="F30" s="22"/>
      <c r="G30" s="22"/>
      <c r="H30" s="23">
        <f>H25+H27+H28</f>
        <v>0</v>
      </c>
      <c r="N30" s="78"/>
    </row>
    <row r="31" spans="1:14">
      <c r="A31" s="19"/>
      <c r="B31" s="19"/>
      <c r="C31" s="19"/>
      <c r="D31" s="19"/>
      <c r="E31" s="19"/>
      <c r="F31" s="19"/>
      <c r="G31" s="19"/>
      <c r="H31" s="24"/>
    </row>
    <row r="32" spans="1:14">
      <c r="A32" s="22"/>
      <c r="B32" s="22" t="s">
        <v>64</v>
      </c>
      <c r="C32" s="22"/>
      <c r="D32" s="22"/>
      <c r="E32" s="22"/>
      <c r="F32" s="22"/>
      <c r="G32" s="22"/>
      <c r="H32" s="23">
        <f>H30*0.22</f>
        <v>0</v>
      </c>
    </row>
    <row r="33" spans="1:8">
      <c r="A33" s="19"/>
      <c r="B33" s="19"/>
      <c r="C33" s="19"/>
      <c r="D33" s="19"/>
      <c r="E33" s="19"/>
      <c r="F33" s="19"/>
      <c r="G33" s="19"/>
      <c r="H33" s="24"/>
    </row>
    <row r="34" spans="1:8" ht="18.75" thickBot="1">
      <c r="A34" s="26"/>
      <c r="B34" s="26" t="s">
        <v>65</v>
      </c>
      <c r="C34" s="26"/>
      <c r="D34" s="26"/>
      <c r="E34" s="26"/>
      <c r="F34" s="26"/>
      <c r="G34" s="26"/>
      <c r="H34" s="27">
        <f>H30+H32</f>
        <v>0</v>
      </c>
    </row>
    <row r="35" spans="1:8" ht="18.75" thickTop="1"/>
    <row r="41" spans="1:8">
      <c r="B41" s="19" t="s">
        <v>258</v>
      </c>
      <c r="C41" s="19"/>
      <c r="D41" s="19"/>
      <c r="E41" s="19"/>
      <c r="F41" s="19"/>
    </row>
    <row r="42" spans="1:8">
      <c r="B42" s="19"/>
      <c r="C42" s="19"/>
      <c r="D42" s="19"/>
      <c r="E42" s="19"/>
      <c r="F42" s="19"/>
    </row>
    <row r="43" spans="1:8">
      <c r="B43" s="19"/>
      <c r="C43" s="19"/>
      <c r="D43" s="19"/>
      <c r="E43" s="19"/>
      <c r="F43" s="19"/>
    </row>
  </sheetData>
  <mergeCells count="2">
    <mergeCell ref="A1:H1"/>
    <mergeCell ref="A5:H6"/>
  </mergeCells>
  <pageMargins left="1.1811023622047245" right="0.19685039370078741" top="0.78740157480314965" bottom="0.78740157480314965"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H1085"/>
  <sheetViews>
    <sheetView zoomScale="160" zoomScaleNormal="160" zoomScalePageLayoutView="145" workbookViewId="0">
      <selection activeCell="H10" sqref="H10"/>
    </sheetView>
  </sheetViews>
  <sheetFormatPr defaultRowHeight="18"/>
  <cols>
    <col min="1" max="1" width="4.109375" bestFit="1" customWidth="1"/>
    <col min="2" max="2" width="47.44140625" customWidth="1"/>
    <col min="3" max="3" width="3.77734375" customWidth="1"/>
    <col min="4" max="4" width="5.6640625" bestFit="1" customWidth="1"/>
    <col min="5" max="5" width="7.6640625" style="985" bestFit="1" customWidth="1"/>
    <col min="6" max="6" width="8.109375" customWidth="1"/>
    <col min="7" max="8" width="10.33203125" bestFit="1" customWidth="1"/>
  </cols>
  <sheetData>
    <row r="1" spans="1:6" ht="14.1" customHeight="1">
      <c r="A1" s="11" t="s">
        <v>0</v>
      </c>
      <c r="B1" s="11" t="s">
        <v>1</v>
      </c>
      <c r="C1" s="11" t="s">
        <v>2</v>
      </c>
      <c r="D1" s="11" t="s">
        <v>3</v>
      </c>
      <c r="E1" s="971" t="s">
        <v>4</v>
      </c>
      <c r="F1" s="11" t="s">
        <v>5</v>
      </c>
    </row>
    <row r="2" spans="1:6" ht="8.4499999999999993" customHeight="1" thickBot="1">
      <c r="A2" s="2"/>
      <c r="B2" s="1"/>
      <c r="C2" s="2"/>
      <c r="D2" s="36"/>
      <c r="E2" s="972"/>
      <c r="F2" s="1"/>
    </row>
    <row r="3" spans="1:6" ht="17.100000000000001" customHeight="1" thickBot="1">
      <c r="A3" s="44" t="s">
        <v>7</v>
      </c>
      <c r="B3" s="45" t="s">
        <v>8</v>
      </c>
      <c r="C3" s="46"/>
      <c r="D3" s="47"/>
      <c r="E3" s="973"/>
      <c r="F3" s="48"/>
    </row>
    <row r="4" spans="1:6" ht="8.4499999999999993" customHeight="1">
      <c r="A4" s="7"/>
      <c r="B4" s="6"/>
      <c r="C4" s="7"/>
      <c r="D4" s="37"/>
      <c r="E4" s="974"/>
      <c r="F4" s="9"/>
    </row>
    <row r="5" spans="1:6" ht="14.1" customHeight="1">
      <c r="A5" s="49" t="s">
        <v>9</v>
      </c>
      <c r="B5" s="50" t="s">
        <v>10</v>
      </c>
      <c r="C5" s="51"/>
      <c r="D5" s="52"/>
      <c r="E5" s="975"/>
      <c r="F5" s="53"/>
    </row>
    <row r="6" spans="1:6" ht="14.1" customHeight="1">
      <c r="A6" s="13" t="s">
        <v>217</v>
      </c>
      <c r="B6" s="28" t="s">
        <v>107</v>
      </c>
      <c r="C6" s="29" t="s">
        <v>108</v>
      </c>
      <c r="D6" s="59">
        <v>7.6999999999999999E-2</v>
      </c>
      <c r="E6" s="976"/>
      <c r="F6" s="12">
        <f>E6*D6</f>
        <v>0</v>
      </c>
    </row>
    <row r="7" spans="1:6" ht="25.5">
      <c r="A7" s="13" t="s">
        <v>218</v>
      </c>
      <c r="B7" s="28" t="s">
        <v>109</v>
      </c>
      <c r="C7" s="29" t="s">
        <v>108</v>
      </c>
      <c r="D7" s="59">
        <v>0.106</v>
      </c>
      <c r="E7" s="976"/>
      <c r="F7" s="12">
        <f>E7*D7</f>
        <v>0</v>
      </c>
    </row>
    <row r="8" spans="1:6" ht="14.1" customHeight="1">
      <c r="A8" s="13" t="s">
        <v>219</v>
      </c>
      <c r="B8" s="28" t="s">
        <v>110</v>
      </c>
      <c r="C8" s="29" t="s">
        <v>101</v>
      </c>
      <c r="D8" s="39">
        <v>8</v>
      </c>
      <c r="E8" s="976"/>
      <c r="F8" s="12">
        <f>E8*D8</f>
        <v>0</v>
      </c>
    </row>
    <row r="9" spans="1:6" ht="14.1" customHeight="1">
      <c r="A9" s="13" t="s">
        <v>220</v>
      </c>
      <c r="B9" s="28" t="s">
        <v>111</v>
      </c>
      <c r="C9" s="29" t="s">
        <v>101</v>
      </c>
      <c r="D9" s="39">
        <v>72</v>
      </c>
      <c r="E9" s="976"/>
      <c r="F9" s="12">
        <f>E9*D9</f>
        <v>0</v>
      </c>
    </row>
    <row r="10" spans="1:6" ht="14.1" customHeight="1">
      <c r="A10" s="49" t="s">
        <v>11</v>
      </c>
      <c r="B10" s="50" t="s">
        <v>12</v>
      </c>
      <c r="C10" s="51"/>
      <c r="D10" s="52"/>
      <c r="E10" s="975"/>
      <c r="F10" s="53"/>
    </row>
    <row r="11" spans="1:6" ht="38.25">
      <c r="A11" s="14"/>
      <c r="B11" s="35" t="s">
        <v>88</v>
      </c>
      <c r="C11" s="3"/>
      <c r="D11" s="38"/>
      <c r="E11" s="977"/>
      <c r="F11" s="8"/>
    </row>
    <row r="12" spans="1:6" ht="14.1" customHeight="1">
      <c r="A12" s="14" t="s">
        <v>73</v>
      </c>
      <c r="B12" s="16" t="s">
        <v>74</v>
      </c>
      <c r="C12" s="3"/>
      <c r="D12" s="38"/>
      <c r="E12" s="977"/>
      <c r="F12" s="8"/>
    </row>
    <row r="13" spans="1:6" ht="14.1" customHeight="1">
      <c r="A13" s="13" t="s">
        <v>221</v>
      </c>
      <c r="B13" s="28" t="s">
        <v>112</v>
      </c>
      <c r="C13" s="29" t="s">
        <v>99</v>
      </c>
      <c r="D13" s="39">
        <v>25.35</v>
      </c>
      <c r="E13" s="976"/>
      <c r="F13" s="12">
        <f>E13*D13</f>
        <v>0</v>
      </c>
    </row>
    <row r="14" spans="1:6" ht="14.1" customHeight="1">
      <c r="A14" s="14" t="s">
        <v>68</v>
      </c>
      <c r="B14" s="16" t="s">
        <v>69</v>
      </c>
      <c r="C14" s="3"/>
      <c r="D14" s="38"/>
      <c r="E14" s="977"/>
      <c r="F14" s="8"/>
    </row>
    <row r="15" spans="1:6" ht="14.1" customHeight="1">
      <c r="A15" s="13" t="s">
        <v>222</v>
      </c>
      <c r="B15" s="28" t="s">
        <v>113</v>
      </c>
      <c r="C15" s="29" t="s">
        <v>101</v>
      </c>
      <c r="D15" s="39">
        <v>2</v>
      </c>
      <c r="E15" s="976"/>
      <c r="F15" s="12">
        <f>E15*D15</f>
        <v>0</v>
      </c>
    </row>
    <row r="16" spans="1:6" ht="14.1" customHeight="1">
      <c r="A16" s="13" t="s">
        <v>223</v>
      </c>
      <c r="B16" s="28" t="s">
        <v>114</v>
      </c>
      <c r="C16" s="29" t="s">
        <v>101</v>
      </c>
      <c r="D16" s="39">
        <v>3</v>
      </c>
      <c r="E16" s="976"/>
      <c r="F16" s="12">
        <f>E16*D16</f>
        <v>0</v>
      </c>
    </row>
    <row r="17" spans="1:7" s="60" customFormat="1" ht="25.5">
      <c r="A17" s="13" t="s">
        <v>224</v>
      </c>
      <c r="B17" s="28" t="s">
        <v>115</v>
      </c>
      <c r="C17" s="29" t="s">
        <v>101</v>
      </c>
      <c r="D17" s="39">
        <v>2</v>
      </c>
      <c r="E17" s="976"/>
      <c r="F17" s="12">
        <f>E17*D17</f>
        <v>0</v>
      </c>
      <c r="G17"/>
    </row>
    <row r="18" spans="1:7" s="60" customFormat="1" ht="14.1" customHeight="1">
      <c r="A18" s="13" t="s">
        <v>225</v>
      </c>
      <c r="B18" s="28" t="s">
        <v>102</v>
      </c>
      <c r="C18" s="29" t="s">
        <v>101</v>
      </c>
      <c r="D18" s="39">
        <v>2</v>
      </c>
      <c r="E18" s="976"/>
      <c r="F18" s="12">
        <f>D18*E18</f>
        <v>0</v>
      </c>
      <c r="G18"/>
    </row>
    <row r="19" spans="1:7" s="60" customFormat="1" ht="14.1" customHeight="1">
      <c r="A19" s="13" t="s">
        <v>226</v>
      </c>
      <c r="B19" s="28" t="s">
        <v>350</v>
      </c>
      <c r="C19" s="29" t="s">
        <v>101</v>
      </c>
      <c r="D19" s="39">
        <v>9</v>
      </c>
      <c r="E19" s="976"/>
      <c r="F19" s="12">
        <f>D19*E19</f>
        <v>0</v>
      </c>
      <c r="G19"/>
    </row>
    <row r="20" spans="1:7" s="60" customFormat="1" ht="25.5">
      <c r="A20" s="13" t="s">
        <v>227</v>
      </c>
      <c r="B20" s="28" t="s">
        <v>255</v>
      </c>
      <c r="C20" s="29" t="s">
        <v>101</v>
      </c>
      <c r="D20" s="39">
        <v>2</v>
      </c>
      <c r="E20" s="976"/>
      <c r="F20" s="12">
        <f>D20*E20</f>
        <v>0</v>
      </c>
      <c r="G20"/>
    </row>
    <row r="21" spans="1:7" s="60" customFormat="1" ht="25.5">
      <c r="A21" s="13" t="s">
        <v>228</v>
      </c>
      <c r="B21" s="28" t="s">
        <v>103</v>
      </c>
      <c r="C21" s="29" t="s">
        <v>101</v>
      </c>
      <c r="D21" s="39">
        <v>62</v>
      </c>
      <c r="E21" s="976"/>
      <c r="F21" s="12">
        <f>D21*E21</f>
        <v>0</v>
      </c>
      <c r="G21"/>
    </row>
    <row r="22" spans="1:7" ht="14.1" customHeight="1">
      <c r="A22" s="14" t="s">
        <v>70</v>
      </c>
      <c r="B22" s="16" t="s">
        <v>67</v>
      </c>
      <c r="C22" s="3"/>
      <c r="D22" s="38"/>
      <c r="E22" s="977"/>
      <c r="F22" s="8"/>
    </row>
    <row r="23" spans="1:7" s="969" customFormat="1" ht="14.1" customHeight="1">
      <c r="A23" s="13" t="s">
        <v>230</v>
      </c>
      <c r="B23" s="28" t="s">
        <v>117</v>
      </c>
      <c r="C23" s="29" t="s">
        <v>99</v>
      </c>
      <c r="D23" s="39">
        <v>505.07299999999998</v>
      </c>
      <c r="E23" s="976"/>
      <c r="F23" s="12">
        <f t="shared" ref="F23:F30" si="0">E23*D23</f>
        <v>0</v>
      </c>
    </row>
    <row r="24" spans="1:7" ht="14.1" customHeight="1">
      <c r="A24" s="13" t="s">
        <v>231</v>
      </c>
      <c r="B24" s="28" t="s">
        <v>118</v>
      </c>
      <c r="C24" s="29" t="s">
        <v>99</v>
      </c>
      <c r="D24" s="39">
        <v>124.56</v>
      </c>
      <c r="E24" s="976"/>
      <c r="F24" s="12">
        <f t="shared" si="0"/>
        <v>0</v>
      </c>
    </row>
    <row r="25" spans="1:7" ht="14.1" customHeight="1">
      <c r="A25" s="13" t="s">
        <v>232</v>
      </c>
      <c r="B25" s="28" t="s">
        <v>119</v>
      </c>
      <c r="C25" s="29" t="s">
        <v>120</v>
      </c>
      <c r="D25" s="39">
        <v>37.299999999999997</v>
      </c>
      <c r="E25" s="976"/>
      <c r="F25" s="12">
        <f t="shared" si="0"/>
        <v>0</v>
      </c>
    </row>
    <row r="26" spans="1:7" ht="14.1" customHeight="1">
      <c r="A26" s="13" t="s">
        <v>233</v>
      </c>
      <c r="B26" s="28" t="s">
        <v>121</v>
      </c>
      <c r="C26" s="29" t="s">
        <v>120</v>
      </c>
      <c r="D26" s="39">
        <v>13.76</v>
      </c>
      <c r="E26" s="976"/>
      <c r="F26" s="12">
        <f t="shared" si="0"/>
        <v>0</v>
      </c>
    </row>
    <row r="27" spans="1:7" ht="14.1" customHeight="1">
      <c r="A27" s="13" t="s">
        <v>234</v>
      </c>
      <c r="B27" s="28" t="s">
        <v>122</v>
      </c>
      <c r="C27" s="29" t="s">
        <v>120</v>
      </c>
      <c r="D27" s="39">
        <v>72.06</v>
      </c>
      <c r="E27" s="976"/>
      <c r="F27" s="12">
        <f t="shared" si="0"/>
        <v>0</v>
      </c>
    </row>
    <row r="28" spans="1:7" ht="25.5">
      <c r="A28" s="13" t="s">
        <v>235</v>
      </c>
      <c r="B28" s="28" t="s">
        <v>123</v>
      </c>
      <c r="C28" s="29" t="s">
        <v>120</v>
      </c>
      <c r="D28" s="39">
        <v>43.45</v>
      </c>
      <c r="E28" s="976"/>
      <c r="F28" s="12">
        <f t="shared" si="0"/>
        <v>0</v>
      </c>
    </row>
    <row r="29" spans="1:7" ht="25.5">
      <c r="A29" s="13" t="s">
        <v>236</v>
      </c>
      <c r="B29" s="28" t="s">
        <v>171</v>
      </c>
      <c r="C29" s="29" t="s">
        <v>120</v>
      </c>
      <c r="D29" s="39">
        <v>98.13</v>
      </c>
      <c r="E29" s="976"/>
      <c r="F29" s="12">
        <f t="shared" si="0"/>
        <v>0</v>
      </c>
    </row>
    <row r="30" spans="1:7" s="60" customFormat="1" ht="25.5">
      <c r="A30" s="13" t="s">
        <v>237</v>
      </c>
      <c r="B30" s="28" t="s">
        <v>269</v>
      </c>
      <c r="C30" s="29" t="s">
        <v>99</v>
      </c>
      <c r="D30" s="39">
        <v>148.86000000000001</v>
      </c>
      <c r="E30" s="976"/>
      <c r="F30" s="12">
        <f t="shared" si="0"/>
        <v>0</v>
      </c>
      <c r="G30"/>
    </row>
    <row r="31" spans="1:7" s="60" customFormat="1" ht="25.5">
      <c r="A31" s="13" t="s">
        <v>238</v>
      </c>
      <c r="B31" s="28" t="s">
        <v>98</v>
      </c>
      <c r="C31" s="29" t="s">
        <v>99</v>
      </c>
      <c r="D31" s="39">
        <v>30.05</v>
      </c>
      <c r="E31" s="976"/>
      <c r="F31" s="12">
        <f>D31*E31</f>
        <v>0</v>
      </c>
      <c r="G31"/>
    </row>
    <row r="32" spans="1:7" s="60" customFormat="1" ht="14.1" customHeight="1">
      <c r="A32" s="13" t="s">
        <v>239</v>
      </c>
      <c r="B32" s="28" t="s">
        <v>100</v>
      </c>
      <c r="C32" s="29" t="s">
        <v>99</v>
      </c>
      <c r="D32" s="39">
        <v>163.66999999999999</v>
      </c>
      <c r="E32" s="976"/>
      <c r="F32" s="12">
        <f>D32*E32</f>
        <v>0</v>
      </c>
      <c r="G32"/>
    </row>
    <row r="33" spans="1:7" ht="14.1" customHeight="1">
      <c r="A33" s="14" t="s">
        <v>71</v>
      </c>
      <c r="B33" s="16" t="s">
        <v>72</v>
      </c>
      <c r="C33" s="3"/>
      <c r="D33" s="38"/>
      <c r="E33" s="977"/>
      <c r="F33" s="8"/>
    </row>
    <row r="34" spans="1:7" ht="14.1" customHeight="1">
      <c r="A34" s="13" t="s">
        <v>240</v>
      </c>
      <c r="B34" s="28" t="s">
        <v>124</v>
      </c>
      <c r="C34" s="29" t="s">
        <v>120</v>
      </c>
      <c r="D34" s="39">
        <v>9.0500000000000007</v>
      </c>
      <c r="E34" s="976"/>
      <c r="F34" s="12">
        <f>E34*D34</f>
        <v>0</v>
      </c>
    </row>
    <row r="35" spans="1:7" ht="14.1" customHeight="1">
      <c r="A35" s="13" t="s">
        <v>241</v>
      </c>
      <c r="B35" s="28" t="s">
        <v>125</v>
      </c>
      <c r="C35" s="29" t="s">
        <v>126</v>
      </c>
      <c r="D35" s="39">
        <v>14.85</v>
      </c>
      <c r="E35" s="976"/>
      <c r="F35" s="12">
        <f>E35*D35</f>
        <v>0</v>
      </c>
    </row>
    <row r="36" spans="1:7" s="60" customFormat="1" ht="25.5">
      <c r="A36" s="13" t="s">
        <v>242</v>
      </c>
      <c r="B36" s="28" t="s">
        <v>127</v>
      </c>
      <c r="C36" s="29" t="s">
        <v>101</v>
      </c>
      <c r="D36" s="39">
        <v>2</v>
      </c>
      <c r="E36" s="976"/>
      <c r="F36" s="12">
        <f>E36*D36</f>
        <v>0</v>
      </c>
      <c r="G36"/>
    </row>
    <row r="37" spans="1:7" ht="14.1" customHeight="1">
      <c r="A37" s="13" t="s">
        <v>243</v>
      </c>
      <c r="B37" s="28" t="s">
        <v>128</v>
      </c>
      <c r="C37" s="29" t="s">
        <v>101</v>
      </c>
      <c r="D37" s="39">
        <v>4</v>
      </c>
      <c r="E37" s="976"/>
      <c r="F37" s="12">
        <f>E37*D37</f>
        <v>0</v>
      </c>
    </row>
    <row r="38" spans="1:7" ht="38.25">
      <c r="A38" s="13" t="s">
        <v>244</v>
      </c>
      <c r="B38" s="28" t="s">
        <v>129</v>
      </c>
      <c r="C38" s="29" t="s">
        <v>101</v>
      </c>
      <c r="D38" s="39">
        <v>23</v>
      </c>
      <c r="E38" s="976"/>
      <c r="F38" s="12">
        <f>E38*D38</f>
        <v>0</v>
      </c>
    </row>
    <row r="39" spans="1:7" ht="25.5">
      <c r="A39" s="13" t="s">
        <v>245</v>
      </c>
      <c r="B39" s="28" t="s">
        <v>105</v>
      </c>
      <c r="C39" s="29" t="s">
        <v>101</v>
      </c>
      <c r="D39" s="39">
        <v>2</v>
      </c>
      <c r="E39" s="976"/>
      <c r="F39" s="12">
        <f>D39*E39</f>
        <v>0</v>
      </c>
    </row>
    <row r="40" spans="1:7" ht="8.4499999999999993" customHeight="1" thickBot="1">
      <c r="A40" s="5"/>
      <c r="B40" s="5"/>
      <c r="C40" s="5"/>
      <c r="D40" s="40"/>
      <c r="E40" s="978"/>
      <c r="F40" s="5"/>
    </row>
    <row r="41" spans="1:7" ht="14.1" customHeight="1" thickTop="1" thickBot="1">
      <c r="A41" s="4"/>
      <c r="B41" s="30" t="s">
        <v>6</v>
      </c>
      <c r="C41" s="4"/>
      <c r="D41" s="41"/>
      <c r="E41" s="979"/>
      <c r="F41" s="31">
        <f>SUM(F6:F40)</f>
        <v>0</v>
      </c>
    </row>
    <row r="42" spans="1:7" ht="17.100000000000001" customHeight="1" thickBot="1">
      <c r="A42" s="44" t="s">
        <v>13</v>
      </c>
      <c r="B42" s="45" t="s">
        <v>14</v>
      </c>
      <c r="C42" s="46"/>
      <c r="D42" s="47"/>
      <c r="E42" s="973"/>
      <c r="F42" s="48"/>
    </row>
    <row r="43" spans="1:7" ht="8.4499999999999993" customHeight="1">
      <c r="A43" s="7"/>
      <c r="B43" s="6"/>
      <c r="C43" s="7"/>
      <c r="D43" s="37"/>
      <c r="E43" s="974"/>
      <c r="F43" s="9"/>
    </row>
    <row r="44" spans="1:7" ht="14.1" customHeight="1">
      <c r="A44" s="49" t="s">
        <v>15</v>
      </c>
      <c r="B44" s="50" t="s">
        <v>16</v>
      </c>
      <c r="C44" s="51"/>
      <c r="D44" s="52"/>
      <c r="E44" s="975"/>
      <c r="F44" s="53"/>
    </row>
    <row r="45" spans="1:7" ht="14.1" customHeight="1">
      <c r="A45" s="13" t="s">
        <v>342</v>
      </c>
      <c r="B45" s="28" t="s">
        <v>132</v>
      </c>
      <c r="C45" s="29" t="s">
        <v>133</v>
      </c>
      <c r="D45" s="39">
        <v>0.98</v>
      </c>
      <c r="E45" s="976"/>
      <c r="F45" s="12">
        <f>E45*D45</f>
        <v>0</v>
      </c>
    </row>
    <row r="46" spans="1:7" ht="14.1" customHeight="1">
      <c r="A46" s="13" t="s">
        <v>343</v>
      </c>
      <c r="B46" s="28" t="s">
        <v>134</v>
      </c>
      <c r="C46" s="29" t="s">
        <v>133</v>
      </c>
      <c r="D46" s="39">
        <v>343.27</v>
      </c>
      <c r="E46" s="976"/>
      <c r="F46" s="12">
        <f>E46*D46</f>
        <v>0</v>
      </c>
    </row>
    <row r="47" spans="1:7" s="60" customFormat="1" ht="25.5">
      <c r="A47" s="13" t="s">
        <v>344</v>
      </c>
      <c r="B47" s="28" t="s">
        <v>135</v>
      </c>
      <c r="C47" s="29" t="s">
        <v>133</v>
      </c>
      <c r="D47" s="39">
        <v>103.2</v>
      </c>
      <c r="E47" s="976"/>
      <c r="F47" s="12">
        <f>E47*D47</f>
        <v>0</v>
      </c>
      <c r="G47"/>
    </row>
    <row r="48" spans="1:7" ht="14.1" customHeight="1">
      <c r="A48" s="54" t="s">
        <v>17</v>
      </c>
      <c r="B48" s="50" t="s">
        <v>18</v>
      </c>
      <c r="C48" s="51"/>
      <c r="D48" s="52"/>
      <c r="E48" s="975"/>
      <c r="F48" s="53"/>
    </row>
    <row r="49" spans="1:6" ht="14.1" customHeight="1">
      <c r="A49" s="13" t="s">
        <v>345</v>
      </c>
      <c r="B49" s="28" t="s">
        <v>136</v>
      </c>
      <c r="C49" s="29" t="s">
        <v>99</v>
      </c>
      <c r="D49" s="39">
        <v>642.73</v>
      </c>
      <c r="E49" s="976"/>
      <c r="F49" s="12">
        <f>E49*D49</f>
        <v>0</v>
      </c>
    </row>
    <row r="50" spans="1:6" ht="14.1" customHeight="1">
      <c r="A50" s="64" t="s">
        <v>248</v>
      </c>
      <c r="B50" s="65" t="s">
        <v>249</v>
      </c>
      <c r="C50" s="66"/>
      <c r="D50" s="67"/>
      <c r="E50" s="980"/>
      <c r="F50" s="68"/>
    </row>
    <row r="51" spans="1:6" ht="14.1" customHeight="1">
      <c r="A51" s="13" t="s">
        <v>250</v>
      </c>
      <c r="B51" s="28" t="s">
        <v>251</v>
      </c>
      <c r="C51" s="29" t="s">
        <v>99</v>
      </c>
      <c r="D51" s="39">
        <v>651.78</v>
      </c>
      <c r="E51" s="61"/>
      <c r="F51" s="62">
        <f>E51*D51</f>
        <v>0</v>
      </c>
    </row>
    <row r="52" spans="1:6" ht="14.1" customHeight="1">
      <c r="A52" s="49" t="s">
        <v>19</v>
      </c>
      <c r="B52" s="50" t="s">
        <v>20</v>
      </c>
      <c r="C52" s="51"/>
      <c r="D52" s="52"/>
      <c r="E52" s="975"/>
      <c r="F52" s="53"/>
    </row>
    <row r="53" spans="1:6" ht="63.75">
      <c r="A53" s="13" t="s">
        <v>278</v>
      </c>
      <c r="B53" s="28" t="s">
        <v>137</v>
      </c>
      <c r="C53" s="29" t="s">
        <v>133</v>
      </c>
      <c r="D53" s="39">
        <v>192.64</v>
      </c>
      <c r="E53" s="976"/>
      <c r="F53" s="12">
        <f>E53*D53</f>
        <v>0</v>
      </c>
    </row>
    <row r="54" spans="1:6" ht="14.1" customHeight="1">
      <c r="A54" s="49" t="s">
        <v>21</v>
      </c>
      <c r="B54" s="50" t="s">
        <v>22</v>
      </c>
      <c r="C54" s="51"/>
      <c r="D54" s="52"/>
      <c r="E54" s="975"/>
      <c r="F54" s="53"/>
    </row>
    <row r="55" spans="1:6" ht="14.1" customHeight="1">
      <c r="A55" s="13" t="s">
        <v>279</v>
      </c>
      <c r="B55" s="28" t="s">
        <v>138</v>
      </c>
      <c r="C55" s="29" t="s">
        <v>99</v>
      </c>
      <c r="D55" s="39">
        <v>10.14</v>
      </c>
      <c r="E55" s="976"/>
      <c r="F55" s="12">
        <f>E55*D55</f>
        <v>0</v>
      </c>
    </row>
    <row r="56" spans="1:6" ht="14.1" customHeight="1">
      <c r="A56" s="13" t="s">
        <v>280</v>
      </c>
      <c r="B56" s="28" t="s">
        <v>139</v>
      </c>
      <c r="C56" s="29" t="s">
        <v>99</v>
      </c>
      <c r="D56" s="39">
        <v>10.14</v>
      </c>
      <c r="E56" s="976"/>
      <c r="F56" s="12">
        <f>E56*D56</f>
        <v>0</v>
      </c>
    </row>
    <row r="57" spans="1:6" ht="14.1" customHeight="1">
      <c r="A57" s="49" t="s">
        <v>94</v>
      </c>
      <c r="B57" s="50" t="s">
        <v>95</v>
      </c>
      <c r="C57" s="51"/>
      <c r="D57" s="52"/>
      <c r="E57" s="975"/>
      <c r="F57" s="53"/>
    </row>
    <row r="58" spans="1:6" ht="25.5">
      <c r="A58" s="13" t="s">
        <v>281</v>
      </c>
      <c r="B58" s="28" t="s">
        <v>140</v>
      </c>
      <c r="C58" s="29" t="s">
        <v>141</v>
      </c>
      <c r="D58" s="39">
        <v>1.76</v>
      </c>
      <c r="E58" s="976"/>
      <c r="F58" s="12">
        <f>E58*D58</f>
        <v>0</v>
      </c>
    </row>
    <row r="59" spans="1:6" ht="25.5">
      <c r="A59" s="13" t="s">
        <v>282</v>
      </c>
      <c r="B59" s="28" t="s">
        <v>142</v>
      </c>
      <c r="C59" s="29" t="s">
        <v>141</v>
      </c>
      <c r="D59" s="39">
        <v>803.86</v>
      </c>
      <c r="E59" s="976"/>
      <c r="F59" s="12">
        <f>E59*D59</f>
        <v>0</v>
      </c>
    </row>
    <row r="60" spans="1:6" ht="25.5">
      <c r="A60" s="13" t="s">
        <v>283</v>
      </c>
      <c r="B60" s="28" t="s">
        <v>143</v>
      </c>
      <c r="C60" s="29" t="s">
        <v>141</v>
      </c>
      <c r="D60" s="39">
        <v>289.68</v>
      </c>
      <c r="E60" s="976"/>
      <c r="F60" s="12">
        <f>E60*D60</f>
        <v>0</v>
      </c>
    </row>
    <row r="61" spans="1:6" ht="25.5">
      <c r="A61" s="13" t="s">
        <v>284</v>
      </c>
      <c r="B61" s="28" t="s">
        <v>144</v>
      </c>
      <c r="C61" s="29" t="s">
        <v>141</v>
      </c>
      <c r="D61" s="39">
        <v>3.62</v>
      </c>
      <c r="E61" s="976"/>
      <c r="F61" s="12">
        <f>E61*D61</f>
        <v>0</v>
      </c>
    </row>
    <row r="62" spans="1:6" ht="14.1" customHeight="1">
      <c r="A62" s="13" t="s">
        <v>285</v>
      </c>
      <c r="B62" s="28" t="s">
        <v>145</v>
      </c>
      <c r="C62" s="29" t="s">
        <v>141</v>
      </c>
      <c r="D62" s="39">
        <v>1098.92</v>
      </c>
      <c r="E62" s="976"/>
      <c r="F62" s="12">
        <f>E62*D62</f>
        <v>0</v>
      </c>
    </row>
    <row r="63" spans="1:6" ht="8.4499999999999993" customHeight="1" thickBot="1">
      <c r="A63" s="5"/>
      <c r="B63" s="5"/>
      <c r="C63" s="5"/>
      <c r="D63" s="40"/>
      <c r="E63" s="978"/>
      <c r="F63" s="5"/>
    </row>
    <row r="64" spans="1:6" ht="14.1" customHeight="1" thickTop="1" thickBot="1">
      <c r="A64" s="10"/>
      <c r="B64" s="32" t="s">
        <v>6</v>
      </c>
      <c r="C64" s="10"/>
      <c r="D64" s="42"/>
      <c r="E64" s="981"/>
      <c r="F64" s="33">
        <f>SUM(F45:F63)</f>
        <v>0</v>
      </c>
    </row>
    <row r="65" spans="1:7" ht="17.100000000000001" customHeight="1" thickBot="1">
      <c r="A65" s="44" t="s">
        <v>23</v>
      </c>
      <c r="B65" s="45" t="s">
        <v>24</v>
      </c>
      <c r="C65" s="46"/>
      <c r="D65" s="47"/>
      <c r="E65" s="973"/>
      <c r="F65" s="48"/>
    </row>
    <row r="66" spans="1:7" ht="8.4499999999999993" customHeight="1">
      <c r="A66" s="7"/>
      <c r="B66" s="6"/>
      <c r="C66" s="7"/>
      <c r="D66" s="37"/>
      <c r="E66" s="974"/>
      <c r="F66" s="9"/>
    </row>
    <row r="67" spans="1:7" ht="14.1" customHeight="1">
      <c r="A67" s="49" t="s">
        <v>25</v>
      </c>
      <c r="B67" s="50" t="s">
        <v>26</v>
      </c>
      <c r="C67" s="51"/>
      <c r="D67" s="52"/>
      <c r="E67" s="975"/>
      <c r="F67" s="53"/>
    </row>
    <row r="68" spans="1:7" ht="14.1" customHeight="1">
      <c r="A68" s="14" t="s">
        <v>80</v>
      </c>
      <c r="B68" s="16" t="s">
        <v>81</v>
      </c>
      <c r="C68" s="3"/>
      <c r="D68" s="38"/>
      <c r="E68" s="977"/>
      <c r="F68" s="8"/>
    </row>
    <row r="69" spans="1:7" ht="63.75">
      <c r="A69" s="13" t="s">
        <v>286</v>
      </c>
      <c r="B69" s="28" t="s">
        <v>146</v>
      </c>
      <c r="C69" s="29" t="s">
        <v>133</v>
      </c>
      <c r="D69" s="39">
        <v>160.41</v>
      </c>
      <c r="E69" s="976"/>
      <c r="F69" s="12">
        <f>E69*D69</f>
        <v>0</v>
      </c>
    </row>
    <row r="70" spans="1:7" ht="63.75">
      <c r="A70" s="13" t="s">
        <v>287</v>
      </c>
      <c r="B70" s="28" t="s">
        <v>174</v>
      </c>
      <c r="C70" s="29" t="s">
        <v>99</v>
      </c>
      <c r="D70" s="39">
        <v>638.38</v>
      </c>
      <c r="E70" s="976"/>
      <c r="F70" s="12">
        <f>E70*D70</f>
        <v>0</v>
      </c>
    </row>
    <row r="71" spans="1:7" ht="14.1" customHeight="1">
      <c r="A71" s="14" t="s">
        <v>92</v>
      </c>
      <c r="B71" s="16" t="s">
        <v>93</v>
      </c>
      <c r="C71" s="3"/>
      <c r="D71" s="38"/>
      <c r="E71" s="977"/>
      <c r="F71" s="8"/>
    </row>
    <row r="72" spans="1:7" ht="25.5">
      <c r="A72" s="13" t="s">
        <v>288</v>
      </c>
      <c r="B72" s="28" t="s">
        <v>147</v>
      </c>
      <c r="C72" s="29" t="s">
        <v>99</v>
      </c>
      <c r="D72" s="39">
        <v>139.77000000000001</v>
      </c>
      <c r="E72" s="976"/>
      <c r="F72" s="12">
        <f>E72*D72</f>
        <v>0</v>
      </c>
    </row>
    <row r="73" spans="1:7" ht="25.5">
      <c r="A73" s="13" t="s">
        <v>289</v>
      </c>
      <c r="B73" s="28" t="s">
        <v>148</v>
      </c>
      <c r="C73" s="29" t="s">
        <v>99</v>
      </c>
      <c r="D73" s="39">
        <v>388.17</v>
      </c>
      <c r="E73" s="976"/>
      <c r="F73" s="12">
        <f>E73*D73</f>
        <v>0</v>
      </c>
    </row>
    <row r="74" spans="1:7" ht="14.1" customHeight="1">
      <c r="A74" s="49" t="s">
        <v>27</v>
      </c>
      <c r="B74" s="50" t="s">
        <v>28</v>
      </c>
      <c r="C74" s="51"/>
      <c r="D74" s="52"/>
      <c r="E74" s="975"/>
      <c r="F74" s="53"/>
    </row>
    <row r="75" spans="1:7" ht="14.1" customHeight="1">
      <c r="A75" s="14" t="s">
        <v>82</v>
      </c>
      <c r="B75" s="16" t="s">
        <v>91</v>
      </c>
      <c r="C75" s="3"/>
      <c r="D75" s="38"/>
      <c r="E75" s="977"/>
      <c r="F75" s="8"/>
    </row>
    <row r="76" spans="1:7" ht="25.5">
      <c r="A76" s="13" t="s">
        <v>290</v>
      </c>
      <c r="B76" s="28" t="s">
        <v>149</v>
      </c>
      <c r="C76" s="29" t="s">
        <v>99</v>
      </c>
      <c r="D76" s="39">
        <v>139.77000000000001</v>
      </c>
      <c r="E76" s="976"/>
      <c r="F76" s="12">
        <f>E76*D76</f>
        <v>0</v>
      </c>
    </row>
    <row r="77" spans="1:7" ht="25.5">
      <c r="A77" s="13" t="s">
        <v>291</v>
      </c>
      <c r="B77" s="28" t="s">
        <v>150</v>
      </c>
      <c r="C77" s="29" t="s">
        <v>99</v>
      </c>
      <c r="D77" s="39">
        <v>388.17</v>
      </c>
      <c r="E77" s="976"/>
      <c r="F77" s="12">
        <f>E77*D77</f>
        <v>0</v>
      </c>
    </row>
    <row r="78" spans="1:7" ht="14.1" customHeight="1">
      <c r="A78" s="14" t="s">
        <v>270</v>
      </c>
      <c r="B78" s="16" t="s">
        <v>271</v>
      </c>
      <c r="C78" s="3"/>
      <c r="D78" s="38"/>
      <c r="E78" s="977"/>
      <c r="F78" s="8"/>
    </row>
    <row r="79" spans="1:7" s="60" customFormat="1" ht="25.5">
      <c r="A79" s="13" t="s">
        <v>272</v>
      </c>
      <c r="B79" s="28" t="s">
        <v>273</v>
      </c>
      <c r="C79" s="29" t="s">
        <v>99</v>
      </c>
      <c r="D79" s="39">
        <v>157.51</v>
      </c>
      <c r="E79" s="976"/>
      <c r="F79" s="12">
        <f>E79*D79</f>
        <v>0</v>
      </c>
      <c r="G79"/>
    </row>
    <row r="80" spans="1:7" ht="14.1" customHeight="1">
      <c r="A80" s="14" t="s">
        <v>96</v>
      </c>
      <c r="B80" s="16" t="s">
        <v>97</v>
      </c>
      <c r="C80" s="3"/>
      <c r="D80" s="38"/>
      <c r="E80" s="977"/>
      <c r="F80" s="8"/>
    </row>
    <row r="81" spans="1:6" ht="14.1" customHeight="1">
      <c r="A81" s="13" t="s">
        <v>292</v>
      </c>
      <c r="B81" s="28" t="s">
        <v>151</v>
      </c>
      <c r="C81" s="29" t="s">
        <v>126</v>
      </c>
      <c r="D81" s="39">
        <v>51.06</v>
      </c>
      <c r="E81" s="976"/>
      <c r="F81" s="12">
        <f>E81*D81</f>
        <v>0</v>
      </c>
    </row>
    <row r="82" spans="1:6" ht="14.1" customHeight="1">
      <c r="A82" s="49" t="s">
        <v>89</v>
      </c>
      <c r="B82" s="50" t="s">
        <v>90</v>
      </c>
      <c r="C82" s="51"/>
      <c r="D82" s="52"/>
      <c r="E82" s="975"/>
      <c r="F82" s="53"/>
    </row>
    <row r="83" spans="1:6" ht="38.25">
      <c r="A83" s="13" t="s">
        <v>293</v>
      </c>
      <c r="B83" s="28" t="s">
        <v>152</v>
      </c>
      <c r="C83" s="29" t="s">
        <v>126</v>
      </c>
      <c r="D83" s="39">
        <v>3.62</v>
      </c>
      <c r="E83" s="976"/>
      <c r="F83" s="12">
        <f>E83*D83</f>
        <v>0</v>
      </c>
    </row>
    <row r="84" spans="1:6" ht="38.25">
      <c r="A84" s="13" t="s">
        <v>295</v>
      </c>
      <c r="B84" s="28" t="s">
        <v>153</v>
      </c>
      <c r="C84" s="29" t="s">
        <v>99</v>
      </c>
      <c r="D84" s="39">
        <v>12.31</v>
      </c>
      <c r="E84" s="976"/>
      <c r="F84" s="12">
        <f>E84*D84</f>
        <v>0</v>
      </c>
    </row>
    <row r="85" spans="1:6" ht="25.5">
      <c r="A85" s="13" t="s">
        <v>296</v>
      </c>
      <c r="B85" s="28" t="s">
        <v>346</v>
      </c>
      <c r="C85" s="29" t="s">
        <v>99</v>
      </c>
      <c r="D85" s="39">
        <v>41.1</v>
      </c>
      <c r="E85" s="976"/>
      <c r="F85" s="12">
        <f>E85*D85</f>
        <v>0</v>
      </c>
    </row>
    <row r="86" spans="1:6" ht="76.5">
      <c r="A86" s="13" t="s">
        <v>294</v>
      </c>
      <c r="B86" s="28" t="s">
        <v>180</v>
      </c>
      <c r="C86" s="29" t="s">
        <v>99</v>
      </c>
      <c r="D86" s="63">
        <v>737.14</v>
      </c>
      <c r="E86" s="61"/>
      <c r="F86" s="62">
        <f>D86*E86</f>
        <v>0</v>
      </c>
    </row>
    <row r="87" spans="1:6" ht="63.75">
      <c r="A87" s="13" t="s">
        <v>297</v>
      </c>
      <c r="B87" s="28" t="s">
        <v>181</v>
      </c>
      <c r="C87" s="29" t="s">
        <v>99</v>
      </c>
      <c r="D87" s="63">
        <v>156.28</v>
      </c>
      <c r="E87" s="61"/>
      <c r="F87" s="62">
        <f>D87*E87</f>
        <v>0</v>
      </c>
    </row>
    <row r="88" spans="1:6" ht="63.75">
      <c r="A88" s="13" t="s">
        <v>298</v>
      </c>
      <c r="B88" s="28" t="s">
        <v>182</v>
      </c>
      <c r="C88" s="29" t="s">
        <v>99</v>
      </c>
      <c r="D88" s="63">
        <v>12.82</v>
      </c>
      <c r="E88" s="61"/>
      <c r="F88" s="62">
        <f>D88*E88</f>
        <v>0</v>
      </c>
    </row>
    <row r="89" spans="1:6" ht="63.75">
      <c r="A89" s="13" t="s">
        <v>299</v>
      </c>
      <c r="B89" s="28" t="s">
        <v>183</v>
      </c>
      <c r="C89" s="29" t="s">
        <v>99</v>
      </c>
      <c r="D89" s="63">
        <v>69.92</v>
      </c>
      <c r="E89" s="61"/>
      <c r="F89" s="62">
        <f>D89*E89</f>
        <v>0</v>
      </c>
    </row>
    <row r="90" spans="1:6" ht="14.1" customHeight="1">
      <c r="A90" s="49" t="s">
        <v>83</v>
      </c>
      <c r="B90" s="50" t="s">
        <v>29</v>
      </c>
      <c r="C90" s="51"/>
      <c r="D90" s="52"/>
      <c r="E90" s="975"/>
      <c r="F90" s="53"/>
    </row>
    <row r="91" spans="1:6" ht="14.1" customHeight="1">
      <c r="A91" s="14" t="s">
        <v>84</v>
      </c>
      <c r="B91" s="16" t="s">
        <v>85</v>
      </c>
      <c r="C91" s="3"/>
      <c r="D91" s="38"/>
      <c r="E91" s="977"/>
      <c r="F91" s="8"/>
    </row>
    <row r="92" spans="1:6" ht="38.25">
      <c r="A92" s="13" t="s">
        <v>300</v>
      </c>
      <c r="B92" s="28" t="s">
        <v>175</v>
      </c>
      <c r="C92" s="29" t="s">
        <v>120</v>
      </c>
      <c r="D92" s="39">
        <v>2.9</v>
      </c>
      <c r="E92" s="61"/>
      <c r="F92" s="62">
        <f t="shared" ref="F92:F99" si="1">E92*D92</f>
        <v>0</v>
      </c>
    </row>
    <row r="93" spans="1:6" ht="25.5">
      <c r="A93" s="13" t="s">
        <v>301</v>
      </c>
      <c r="B93" s="28" t="s">
        <v>172</v>
      </c>
      <c r="C93" s="29" t="s">
        <v>120</v>
      </c>
      <c r="D93" s="39">
        <v>32.590000000000003</v>
      </c>
      <c r="E93" s="976"/>
      <c r="F93" s="12">
        <f t="shared" si="1"/>
        <v>0</v>
      </c>
    </row>
    <row r="94" spans="1:6" ht="25.5">
      <c r="A94" s="13" t="s">
        <v>302</v>
      </c>
      <c r="B94" s="28" t="s">
        <v>170</v>
      </c>
      <c r="C94" s="29" t="s">
        <v>120</v>
      </c>
      <c r="D94" s="39">
        <v>5.07</v>
      </c>
      <c r="E94" s="976"/>
      <c r="F94" s="12">
        <f t="shared" si="1"/>
        <v>0</v>
      </c>
    </row>
    <row r="95" spans="1:6" ht="25.5">
      <c r="A95" s="13" t="s">
        <v>303</v>
      </c>
      <c r="B95" s="28" t="s">
        <v>173</v>
      </c>
      <c r="C95" s="29" t="s">
        <v>120</v>
      </c>
      <c r="D95" s="39">
        <v>11.59</v>
      </c>
      <c r="E95" s="976"/>
      <c r="F95" s="12">
        <f t="shared" si="1"/>
        <v>0</v>
      </c>
    </row>
    <row r="96" spans="1:6" ht="25.5">
      <c r="A96" s="13" t="s">
        <v>304</v>
      </c>
      <c r="B96" s="28" t="s">
        <v>176</v>
      </c>
      <c r="C96" s="29" t="s">
        <v>120</v>
      </c>
      <c r="D96" s="39">
        <v>25.35</v>
      </c>
      <c r="E96" s="976"/>
      <c r="F96" s="12">
        <f t="shared" si="1"/>
        <v>0</v>
      </c>
    </row>
    <row r="97" spans="1:6" ht="38.25">
      <c r="A97" s="13" t="s">
        <v>305</v>
      </c>
      <c r="B97" s="28" t="s">
        <v>177</v>
      </c>
      <c r="C97" s="29" t="s">
        <v>120</v>
      </c>
      <c r="D97" s="39">
        <v>103.92</v>
      </c>
      <c r="E97" s="61"/>
      <c r="F97" s="62">
        <f t="shared" si="1"/>
        <v>0</v>
      </c>
    </row>
    <row r="98" spans="1:6" ht="25.5">
      <c r="A98" s="13" t="s">
        <v>306</v>
      </c>
      <c r="B98" s="28" t="s">
        <v>178</v>
      </c>
      <c r="C98" s="29" t="s">
        <v>120</v>
      </c>
      <c r="D98" s="39">
        <v>23.9</v>
      </c>
      <c r="E98" s="976"/>
      <c r="F98" s="12">
        <f t="shared" si="1"/>
        <v>0</v>
      </c>
    </row>
    <row r="99" spans="1:6" ht="25.5">
      <c r="A99" s="13" t="s">
        <v>307</v>
      </c>
      <c r="B99" s="28" t="s">
        <v>179</v>
      </c>
      <c r="C99" s="29" t="s">
        <v>120</v>
      </c>
      <c r="D99" s="39">
        <v>3.98</v>
      </c>
      <c r="E99" s="976"/>
      <c r="F99" s="12">
        <f t="shared" si="1"/>
        <v>0</v>
      </c>
    </row>
    <row r="100" spans="1:6" ht="14.1" customHeight="1">
      <c r="A100" s="14" t="s">
        <v>86</v>
      </c>
      <c r="B100" s="16" t="s">
        <v>87</v>
      </c>
      <c r="C100" s="3"/>
      <c r="D100" s="38"/>
      <c r="E100" s="977"/>
      <c r="F100" s="8"/>
    </row>
    <row r="101" spans="1:6" ht="14.1" customHeight="1">
      <c r="A101" s="13" t="s">
        <v>308</v>
      </c>
      <c r="B101" s="28" t="s">
        <v>154</v>
      </c>
      <c r="C101" s="29" t="s">
        <v>120</v>
      </c>
      <c r="D101" s="39">
        <v>7.97</v>
      </c>
      <c r="E101" s="976"/>
      <c r="F101" s="12">
        <f>E101*D101</f>
        <v>0</v>
      </c>
    </row>
    <row r="102" spans="1:6" ht="8.4499999999999993" customHeight="1" thickBot="1">
      <c r="A102" s="5"/>
      <c r="B102" s="5"/>
      <c r="C102" s="5"/>
      <c r="D102" s="40"/>
      <c r="E102" s="978"/>
      <c r="F102" s="5"/>
    </row>
    <row r="103" spans="1:6" ht="14.1" customHeight="1" thickTop="1" thickBot="1">
      <c r="A103" s="10"/>
      <c r="B103" s="32" t="s">
        <v>6</v>
      </c>
      <c r="C103" s="10"/>
      <c r="D103" s="42"/>
      <c r="E103" s="981"/>
      <c r="F103" s="33">
        <f>SUM(F69:F102)</f>
        <v>0</v>
      </c>
    </row>
    <row r="104" spans="1:6" ht="17.100000000000001" customHeight="1" thickBot="1">
      <c r="A104" s="44" t="s">
        <v>30</v>
      </c>
      <c r="B104" s="45" t="s">
        <v>31</v>
      </c>
      <c r="C104" s="46"/>
      <c r="D104" s="47"/>
      <c r="E104" s="973"/>
      <c r="F104" s="48"/>
    </row>
    <row r="105" spans="1:6" ht="8.4499999999999993" customHeight="1">
      <c r="A105" s="15"/>
      <c r="B105" s="6"/>
      <c r="C105" s="7"/>
      <c r="D105" s="37"/>
      <c r="E105" s="974"/>
      <c r="F105" s="9"/>
    </row>
    <row r="106" spans="1:6" ht="14.1" customHeight="1">
      <c r="A106" s="14" t="s">
        <v>32</v>
      </c>
      <c r="B106" s="16" t="s">
        <v>33</v>
      </c>
      <c r="C106" s="3"/>
      <c r="D106" s="38"/>
      <c r="E106" s="977"/>
      <c r="F106" s="8"/>
    </row>
    <row r="107" spans="1:6" ht="51">
      <c r="A107" s="13" t="s">
        <v>309</v>
      </c>
      <c r="B107" s="28" t="s">
        <v>267</v>
      </c>
      <c r="C107" s="29" t="s">
        <v>126</v>
      </c>
      <c r="D107" s="39">
        <v>18.11</v>
      </c>
      <c r="E107" s="976"/>
      <c r="F107" s="12">
        <f>E107*D107</f>
        <v>0</v>
      </c>
    </row>
    <row r="108" spans="1:6" ht="25.5">
      <c r="A108" s="13" t="s">
        <v>310</v>
      </c>
      <c r="B108" s="28" t="s">
        <v>266</v>
      </c>
      <c r="C108" s="29" t="s">
        <v>120</v>
      </c>
      <c r="D108" s="39">
        <v>90.53</v>
      </c>
      <c r="E108" s="976"/>
      <c r="F108" s="12">
        <f>E108*D108</f>
        <v>0</v>
      </c>
    </row>
    <row r="109" spans="1:6" ht="14.1" customHeight="1">
      <c r="A109" s="14" t="s">
        <v>34</v>
      </c>
      <c r="B109" s="16" t="s">
        <v>35</v>
      </c>
      <c r="C109" s="3"/>
      <c r="D109" s="38"/>
      <c r="E109" s="977"/>
      <c r="F109" s="8"/>
    </row>
    <row r="110" spans="1:6" ht="38.25">
      <c r="A110" s="13" t="s">
        <v>261</v>
      </c>
      <c r="B110" s="28" t="s">
        <v>155</v>
      </c>
      <c r="C110" s="29" t="s">
        <v>101</v>
      </c>
      <c r="D110" s="39">
        <v>3</v>
      </c>
      <c r="E110" s="976"/>
      <c r="F110" s="12">
        <f>E110*D110</f>
        <v>0</v>
      </c>
    </row>
    <row r="111" spans="1:6" ht="25.5">
      <c r="A111" s="13" t="s">
        <v>311</v>
      </c>
      <c r="B111" s="28" t="s">
        <v>262</v>
      </c>
      <c r="C111" s="29" t="s">
        <v>101</v>
      </c>
      <c r="D111" s="39">
        <v>9</v>
      </c>
      <c r="E111" s="61"/>
      <c r="F111" s="62">
        <f>E111*D111</f>
        <v>0</v>
      </c>
    </row>
    <row r="112" spans="1:6" ht="51">
      <c r="A112" s="13" t="s">
        <v>312</v>
      </c>
      <c r="B112" s="28" t="s">
        <v>156</v>
      </c>
      <c r="C112" s="29" t="s">
        <v>101</v>
      </c>
      <c r="D112" s="39">
        <v>3</v>
      </c>
      <c r="E112" s="976"/>
      <c r="F112" s="12">
        <f>E112*D112</f>
        <v>0</v>
      </c>
    </row>
    <row r="113" spans="1:6" ht="38.25">
      <c r="A113" s="13" t="s">
        <v>313</v>
      </c>
      <c r="B113" s="28" t="s">
        <v>264</v>
      </c>
      <c r="C113" s="29" t="s">
        <v>101</v>
      </c>
      <c r="D113" s="39">
        <v>9</v>
      </c>
      <c r="E113" s="61"/>
      <c r="F113" s="62">
        <f t="shared" ref="F113:F115" si="2">D113*E113</f>
        <v>0</v>
      </c>
    </row>
    <row r="114" spans="1:6" ht="38.25">
      <c r="A114" s="13" t="s">
        <v>263</v>
      </c>
      <c r="B114" s="28" t="s">
        <v>347</v>
      </c>
      <c r="C114" s="29" t="s">
        <v>101</v>
      </c>
      <c r="D114" s="39">
        <v>13</v>
      </c>
      <c r="E114" s="61"/>
      <c r="F114" s="62">
        <f t="shared" si="2"/>
        <v>0</v>
      </c>
    </row>
    <row r="115" spans="1:6" ht="25.5">
      <c r="A115" s="13" t="s">
        <v>265</v>
      </c>
      <c r="B115" s="28" t="s">
        <v>268</v>
      </c>
      <c r="C115" s="29" t="s">
        <v>126</v>
      </c>
      <c r="D115" s="39">
        <v>2.72</v>
      </c>
      <c r="E115" s="61"/>
      <c r="F115" s="62">
        <f t="shared" si="2"/>
        <v>0</v>
      </c>
    </row>
    <row r="116" spans="1:6" ht="14.1" customHeight="1">
      <c r="A116" s="14" t="s">
        <v>274</v>
      </c>
      <c r="B116" s="16" t="s">
        <v>275</v>
      </c>
      <c r="C116" s="3"/>
      <c r="D116" s="38"/>
      <c r="E116" s="977"/>
      <c r="F116" s="8"/>
    </row>
    <row r="117" spans="1:6" ht="38.25">
      <c r="A117" s="13" t="s">
        <v>276</v>
      </c>
      <c r="B117" s="28" t="s">
        <v>277</v>
      </c>
      <c r="C117" s="29" t="s">
        <v>101</v>
      </c>
      <c r="D117" s="39">
        <v>3</v>
      </c>
      <c r="E117" s="976"/>
      <c r="F117" s="12">
        <f>E117*D117</f>
        <v>0</v>
      </c>
    </row>
    <row r="118" spans="1:6" ht="8.4499999999999993" customHeight="1" thickBot="1">
      <c r="A118" s="5"/>
      <c r="B118" s="5"/>
      <c r="C118" s="5"/>
      <c r="D118" s="40"/>
      <c r="E118" s="978"/>
      <c r="F118" s="5"/>
    </row>
    <row r="119" spans="1:6" ht="14.1" customHeight="1" thickTop="1" thickBot="1">
      <c r="A119" s="10"/>
      <c r="B119" s="32" t="s">
        <v>6</v>
      </c>
      <c r="C119" s="10"/>
      <c r="D119" s="42"/>
      <c r="E119" s="981"/>
      <c r="F119" s="33">
        <f>SUM(F106:F118)</f>
        <v>0</v>
      </c>
    </row>
    <row r="120" spans="1:6" ht="17.100000000000001" customHeight="1" thickBot="1">
      <c r="A120" s="44" t="s">
        <v>36</v>
      </c>
      <c r="B120" s="45" t="s">
        <v>37</v>
      </c>
      <c r="C120" s="46"/>
      <c r="D120" s="47"/>
      <c r="E120" s="973"/>
      <c r="F120" s="48"/>
    </row>
    <row r="121" spans="1:6" ht="8.4499999999999993" customHeight="1">
      <c r="A121" s="7"/>
      <c r="B121" s="6"/>
      <c r="C121" s="7"/>
      <c r="D121" s="37"/>
      <c r="E121" s="974"/>
      <c r="F121" s="9"/>
    </row>
    <row r="122" spans="1:6" ht="14.1" customHeight="1">
      <c r="A122" s="14" t="s">
        <v>566</v>
      </c>
      <c r="B122" s="16" t="s">
        <v>1000</v>
      </c>
      <c r="C122" s="3"/>
      <c r="D122" s="38"/>
      <c r="E122" s="977"/>
      <c r="F122" s="8"/>
    </row>
    <row r="123" spans="1:6" ht="38.25">
      <c r="A123" s="13" t="s">
        <v>1001</v>
      </c>
      <c r="B123" s="28" t="s">
        <v>1002</v>
      </c>
      <c r="C123" s="29" t="s">
        <v>120</v>
      </c>
      <c r="D123" s="39">
        <v>38.74</v>
      </c>
      <c r="E123" s="976"/>
      <c r="F123" s="12">
        <f t="shared" ref="F123" si="3">E123*D123</f>
        <v>0</v>
      </c>
    </row>
    <row r="124" spans="1:6" ht="14.1" customHeight="1">
      <c r="A124" s="14" t="s">
        <v>38</v>
      </c>
      <c r="B124" s="16" t="s">
        <v>39</v>
      </c>
      <c r="C124" s="3"/>
      <c r="D124" s="38"/>
      <c r="E124" s="977"/>
      <c r="F124" s="8"/>
    </row>
    <row r="125" spans="1:6" ht="25.5">
      <c r="A125" s="13" t="s">
        <v>187</v>
      </c>
      <c r="B125" s="28" t="s">
        <v>186</v>
      </c>
      <c r="C125" s="29" t="s">
        <v>158</v>
      </c>
      <c r="D125" s="39">
        <v>4001.21</v>
      </c>
      <c r="E125" s="61"/>
      <c r="F125" s="62">
        <f>E125*D125</f>
        <v>0</v>
      </c>
    </row>
    <row r="126" spans="1:6" ht="25.5">
      <c r="A126" s="13" t="s">
        <v>185</v>
      </c>
      <c r="B126" s="28" t="s">
        <v>157</v>
      </c>
      <c r="C126" s="29" t="s">
        <v>158</v>
      </c>
      <c r="D126" s="39">
        <v>289.68</v>
      </c>
      <c r="E126" s="61"/>
      <c r="F126" s="62">
        <f>E126*D126</f>
        <v>0</v>
      </c>
    </row>
    <row r="127" spans="1:6" ht="38.25">
      <c r="A127" s="13" t="s">
        <v>998</v>
      </c>
      <c r="B127" s="28" t="s">
        <v>999</v>
      </c>
      <c r="C127" s="29" t="s">
        <v>101</v>
      </c>
      <c r="D127" s="39">
        <v>32.590000000000003</v>
      </c>
      <c r="E127" s="976"/>
      <c r="F127" s="12">
        <f>D127*E127</f>
        <v>0</v>
      </c>
    </row>
    <row r="128" spans="1:6" ht="14.1" customHeight="1">
      <c r="A128" s="14" t="s">
        <v>40</v>
      </c>
      <c r="B128" s="16" t="s">
        <v>41</v>
      </c>
      <c r="C128" s="3"/>
      <c r="D128" s="38"/>
      <c r="E128" s="977"/>
      <c r="F128" s="8"/>
    </row>
    <row r="129" spans="1:6" ht="38.25">
      <c r="A129" s="13" t="s">
        <v>188</v>
      </c>
      <c r="B129" s="28" t="s">
        <v>407</v>
      </c>
      <c r="C129" s="29" t="s">
        <v>133</v>
      </c>
      <c r="D129" s="39">
        <v>77.849999999999994</v>
      </c>
      <c r="E129" s="61"/>
      <c r="F129" s="62">
        <f>E129*D129</f>
        <v>0</v>
      </c>
    </row>
    <row r="130" spans="1:6" ht="14.1" customHeight="1">
      <c r="A130" s="13" t="s">
        <v>184</v>
      </c>
      <c r="B130" s="28" t="s">
        <v>406</v>
      </c>
      <c r="C130" s="29" t="s">
        <v>99</v>
      </c>
      <c r="D130" s="39">
        <v>54.32</v>
      </c>
      <c r="E130" s="61"/>
      <c r="F130" s="62">
        <f>E130*D130</f>
        <v>0</v>
      </c>
    </row>
    <row r="131" spans="1:6" ht="127.5">
      <c r="A131" s="13" t="s">
        <v>335</v>
      </c>
      <c r="B131" s="28" t="s">
        <v>1003</v>
      </c>
      <c r="C131" s="29" t="s">
        <v>133</v>
      </c>
      <c r="D131" s="39">
        <v>8.61</v>
      </c>
      <c r="E131" s="61"/>
      <c r="F131" s="62">
        <f>E131*D131</f>
        <v>0</v>
      </c>
    </row>
    <row r="132" spans="1:6" ht="14.1" customHeight="1">
      <c r="A132" s="13" t="s">
        <v>415</v>
      </c>
      <c r="B132" s="28" t="s">
        <v>409</v>
      </c>
      <c r="C132" s="29" t="s">
        <v>120</v>
      </c>
      <c r="D132" s="79">
        <v>9.7799999999999994</v>
      </c>
      <c r="E132" s="982"/>
      <c r="F132" s="80">
        <f t="shared" ref="F132:F136" si="4">E132*D132</f>
        <v>0</v>
      </c>
    </row>
    <row r="133" spans="1:6" ht="14.1" customHeight="1">
      <c r="A133" s="13" t="s">
        <v>416</v>
      </c>
      <c r="B133" s="28" t="s">
        <v>410</v>
      </c>
      <c r="C133" s="29" t="s">
        <v>120</v>
      </c>
      <c r="D133" s="79">
        <v>4.3499999999999996</v>
      </c>
      <c r="E133" s="982"/>
      <c r="F133" s="80">
        <f t="shared" si="4"/>
        <v>0</v>
      </c>
    </row>
    <row r="134" spans="1:6" ht="25.5">
      <c r="A134" s="13" t="s">
        <v>417</v>
      </c>
      <c r="B134" s="28" t="s">
        <v>411</v>
      </c>
      <c r="C134" s="29" t="s">
        <v>120</v>
      </c>
      <c r="D134" s="79">
        <v>14.12</v>
      </c>
      <c r="E134" s="982"/>
      <c r="F134" s="80">
        <f t="shared" si="4"/>
        <v>0</v>
      </c>
    </row>
    <row r="135" spans="1:6" ht="25.5">
      <c r="A135" s="13" t="s">
        <v>418</v>
      </c>
      <c r="B135" s="28" t="s">
        <v>412</v>
      </c>
      <c r="C135" s="29" t="s">
        <v>413</v>
      </c>
      <c r="D135" s="79">
        <v>8</v>
      </c>
      <c r="E135" s="982"/>
      <c r="F135" s="80">
        <f t="shared" si="4"/>
        <v>0</v>
      </c>
    </row>
    <row r="136" spans="1:6" ht="14.1" customHeight="1">
      <c r="A136" s="13" t="s">
        <v>419</v>
      </c>
      <c r="B136" s="28" t="s">
        <v>414</v>
      </c>
      <c r="C136" s="29" t="s">
        <v>120</v>
      </c>
      <c r="D136" s="79">
        <v>22.41</v>
      </c>
      <c r="E136" s="982"/>
      <c r="F136" s="80">
        <f t="shared" si="4"/>
        <v>0</v>
      </c>
    </row>
    <row r="137" spans="1:6" ht="14.1" customHeight="1">
      <c r="A137" s="71" t="s">
        <v>189</v>
      </c>
      <c r="B137" s="72" t="s">
        <v>190</v>
      </c>
      <c r="C137" s="73"/>
      <c r="D137" s="74"/>
      <c r="E137" s="983"/>
      <c r="F137" s="75"/>
    </row>
    <row r="138" spans="1:6" ht="25.5">
      <c r="A138" s="13" t="s">
        <v>191</v>
      </c>
      <c r="B138" s="28" t="s">
        <v>348</v>
      </c>
      <c r="C138" s="29" t="s">
        <v>126</v>
      </c>
      <c r="D138" s="39">
        <v>39.83</v>
      </c>
      <c r="E138" s="61"/>
      <c r="F138" s="62">
        <f t="shared" ref="F138:F143" si="5">D138*E138</f>
        <v>0</v>
      </c>
    </row>
    <row r="139" spans="1:6" ht="25.5">
      <c r="A139" s="13" t="s">
        <v>192</v>
      </c>
      <c r="B139" s="28" t="s">
        <v>194</v>
      </c>
      <c r="C139" s="29" t="s">
        <v>101</v>
      </c>
      <c r="D139" s="39">
        <v>15</v>
      </c>
      <c r="E139" s="61"/>
      <c r="F139" s="62">
        <f t="shared" si="5"/>
        <v>0</v>
      </c>
    </row>
    <row r="140" spans="1:6" ht="25.5">
      <c r="A140" s="13" t="s">
        <v>193</v>
      </c>
      <c r="B140" s="28" t="s">
        <v>195</v>
      </c>
      <c r="C140" s="29" t="s">
        <v>101</v>
      </c>
      <c r="D140" s="39">
        <v>14</v>
      </c>
      <c r="E140" s="61"/>
      <c r="F140" s="62">
        <f t="shared" si="5"/>
        <v>0</v>
      </c>
    </row>
    <row r="141" spans="1:6" ht="25.5">
      <c r="A141" s="13" t="s">
        <v>320</v>
      </c>
      <c r="B141" s="28" t="s">
        <v>336</v>
      </c>
      <c r="C141" s="29" t="s">
        <v>101</v>
      </c>
      <c r="D141" s="39">
        <v>12</v>
      </c>
      <c r="E141" s="61"/>
      <c r="F141" s="62">
        <f t="shared" si="5"/>
        <v>0</v>
      </c>
    </row>
    <row r="142" spans="1:6" ht="51">
      <c r="A142" s="13" t="s">
        <v>321</v>
      </c>
      <c r="B142" s="28" t="s">
        <v>337</v>
      </c>
      <c r="C142" s="29" t="s">
        <v>101</v>
      </c>
      <c r="D142" s="39">
        <v>4</v>
      </c>
      <c r="E142" s="61"/>
      <c r="F142" s="62">
        <f t="shared" si="5"/>
        <v>0</v>
      </c>
    </row>
    <row r="143" spans="1:6" ht="38.25">
      <c r="A143" s="13" t="s">
        <v>322</v>
      </c>
      <c r="B143" s="28" t="s">
        <v>338</v>
      </c>
      <c r="C143" s="29" t="s">
        <v>101</v>
      </c>
      <c r="D143" s="39">
        <v>1</v>
      </c>
      <c r="E143" s="61"/>
      <c r="F143" s="62">
        <f t="shared" si="5"/>
        <v>0</v>
      </c>
    </row>
    <row r="144" spans="1:6" ht="14.1" customHeight="1">
      <c r="A144" s="71" t="s">
        <v>360</v>
      </c>
      <c r="B144" s="72" t="s">
        <v>319</v>
      </c>
      <c r="C144" s="73"/>
      <c r="D144" s="74"/>
      <c r="E144" s="983"/>
      <c r="F144" s="75"/>
    </row>
    <row r="145" spans="1:8" ht="51">
      <c r="A145" s="77" t="s">
        <v>379</v>
      </c>
      <c r="B145" s="28" t="s">
        <v>352</v>
      </c>
      <c r="C145" s="29" t="s">
        <v>101</v>
      </c>
      <c r="D145" s="39">
        <v>1</v>
      </c>
      <c r="E145" s="61"/>
      <c r="F145" s="62">
        <f t="shared" ref="F145:F148" si="6">D145*E145</f>
        <v>0</v>
      </c>
    </row>
    <row r="146" spans="1:8" ht="51">
      <c r="A146" s="77" t="s">
        <v>383</v>
      </c>
      <c r="B146" s="28" t="s">
        <v>354</v>
      </c>
      <c r="C146" s="29" t="s">
        <v>101</v>
      </c>
      <c r="D146" s="39">
        <v>1</v>
      </c>
      <c r="E146" s="61"/>
      <c r="F146" s="62">
        <f t="shared" si="6"/>
        <v>0</v>
      </c>
    </row>
    <row r="147" spans="1:8" ht="38.25">
      <c r="A147" s="77" t="s">
        <v>380</v>
      </c>
      <c r="B147" s="28" t="s">
        <v>355</v>
      </c>
      <c r="C147" s="29" t="s">
        <v>101</v>
      </c>
      <c r="D147" s="39">
        <v>29</v>
      </c>
      <c r="E147" s="61"/>
      <c r="F147" s="62">
        <f t="shared" si="6"/>
        <v>0</v>
      </c>
    </row>
    <row r="148" spans="1:8" ht="38.25">
      <c r="A148" s="77" t="s">
        <v>381</v>
      </c>
      <c r="B148" s="28" t="s">
        <v>359</v>
      </c>
      <c r="C148" s="29" t="s">
        <v>101</v>
      </c>
      <c r="D148" s="39">
        <v>22</v>
      </c>
      <c r="E148" s="61"/>
      <c r="F148" s="62">
        <f t="shared" si="6"/>
        <v>0</v>
      </c>
    </row>
    <row r="149" spans="1:8" ht="14.1" customHeight="1">
      <c r="A149" s="71" t="s">
        <v>388</v>
      </c>
      <c r="B149" s="72" t="s">
        <v>361</v>
      </c>
      <c r="C149" s="73"/>
      <c r="D149" s="74"/>
      <c r="E149" s="983"/>
      <c r="F149" s="75"/>
    </row>
    <row r="150" spans="1:8" ht="25.5">
      <c r="A150" s="77" t="s">
        <v>389</v>
      </c>
      <c r="B150" s="28" t="s">
        <v>362</v>
      </c>
      <c r="C150" s="29" t="s">
        <v>101</v>
      </c>
      <c r="D150" s="39">
        <v>1</v>
      </c>
      <c r="E150" s="61"/>
      <c r="F150" s="62">
        <f t="shared" ref="F150:F163" si="7">D150*E150</f>
        <v>0</v>
      </c>
    </row>
    <row r="151" spans="1:8" ht="25.5">
      <c r="A151" s="77" t="s">
        <v>390</v>
      </c>
      <c r="B151" s="28" t="s">
        <v>363</v>
      </c>
      <c r="C151" s="29" t="s">
        <v>101</v>
      </c>
      <c r="D151" s="39">
        <v>6</v>
      </c>
      <c r="E151" s="61"/>
      <c r="F151" s="62">
        <f t="shared" si="7"/>
        <v>0</v>
      </c>
    </row>
    <row r="152" spans="1:8" ht="51">
      <c r="A152" s="77" t="s">
        <v>391</v>
      </c>
      <c r="B152" s="28" t="s">
        <v>364</v>
      </c>
      <c r="C152" s="29"/>
      <c r="D152" s="39"/>
      <c r="E152" s="61"/>
      <c r="F152" s="62"/>
    </row>
    <row r="153" spans="1:8" ht="14.1" customHeight="1">
      <c r="A153" s="77" t="s">
        <v>392</v>
      </c>
      <c r="B153" s="28" t="s">
        <v>365</v>
      </c>
      <c r="C153" s="29" t="s">
        <v>126</v>
      </c>
      <c r="D153" s="39">
        <v>12.67</v>
      </c>
      <c r="E153" s="61"/>
      <c r="F153" s="62">
        <f t="shared" si="7"/>
        <v>0</v>
      </c>
    </row>
    <row r="154" spans="1:8" ht="14.1" customHeight="1">
      <c r="A154" s="77" t="s">
        <v>393</v>
      </c>
      <c r="B154" s="28" t="s">
        <v>366</v>
      </c>
      <c r="C154" s="29" t="s">
        <v>126</v>
      </c>
      <c r="D154" s="39">
        <v>36.21</v>
      </c>
      <c r="E154" s="61"/>
      <c r="F154" s="62">
        <f t="shared" si="7"/>
        <v>0</v>
      </c>
    </row>
    <row r="155" spans="1:8" ht="14.1" customHeight="1">
      <c r="A155" s="77" t="s">
        <v>394</v>
      </c>
      <c r="B155" s="28" t="s">
        <v>367</v>
      </c>
      <c r="C155" s="29" t="s">
        <v>126</v>
      </c>
      <c r="D155" s="39">
        <v>74.23</v>
      </c>
      <c r="E155" s="61"/>
      <c r="F155" s="62">
        <f t="shared" si="7"/>
        <v>0</v>
      </c>
    </row>
    <row r="156" spans="1:8" ht="14.1" customHeight="1">
      <c r="A156" s="77" t="s">
        <v>395</v>
      </c>
      <c r="B156" s="28" t="s">
        <v>368</v>
      </c>
      <c r="C156" s="29" t="s">
        <v>126</v>
      </c>
      <c r="D156" s="39">
        <v>5.43</v>
      </c>
      <c r="E156" s="61"/>
      <c r="F156" s="62">
        <f t="shared" si="7"/>
        <v>0</v>
      </c>
      <c r="H156" s="76"/>
    </row>
    <row r="157" spans="1:8" ht="25.5">
      <c r="A157" s="77" t="s">
        <v>396</v>
      </c>
      <c r="B157" s="28" t="s">
        <v>369</v>
      </c>
      <c r="C157" s="29" t="s">
        <v>101</v>
      </c>
      <c r="D157" s="39">
        <v>2</v>
      </c>
      <c r="E157" s="61"/>
      <c r="F157" s="62">
        <f t="shared" si="7"/>
        <v>0</v>
      </c>
    </row>
    <row r="158" spans="1:8" ht="25.5">
      <c r="A158" s="77" t="s">
        <v>397</v>
      </c>
      <c r="B158" s="28" t="s">
        <v>370</v>
      </c>
      <c r="C158" s="29" t="s">
        <v>101</v>
      </c>
      <c r="D158" s="39">
        <v>6</v>
      </c>
      <c r="E158" s="61"/>
      <c r="F158" s="62">
        <f t="shared" si="7"/>
        <v>0</v>
      </c>
    </row>
    <row r="159" spans="1:8" ht="25.5">
      <c r="A159" s="77" t="s">
        <v>398</v>
      </c>
      <c r="B159" s="28" t="s">
        <v>371</v>
      </c>
      <c r="C159" s="29" t="s">
        <v>133</v>
      </c>
      <c r="D159" s="39">
        <v>8.33</v>
      </c>
      <c r="E159" s="61"/>
      <c r="F159" s="62">
        <f t="shared" si="7"/>
        <v>0</v>
      </c>
    </row>
    <row r="160" spans="1:8" ht="14.1" customHeight="1">
      <c r="A160" s="77" t="s">
        <v>399</v>
      </c>
      <c r="B160" s="28" t="s">
        <v>373</v>
      </c>
      <c r="C160" s="29" t="s">
        <v>99</v>
      </c>
      <c r="D160" s="39">
        <v>1.81</v>
      </c>
      <c r="E160" s="61"/>
      <c r="F160" s="62">
        <f t="shared" si="7"/>
        <v>0</v>
      </c>
    </row>
    <row r="161" spans="1:6" ht="14.1" customHeight="1">
      <c r="A161" s="77" t="s">
        <v>400</v>
      </c>
      <c r="B161" s="28" t="s">
        <v>374</v>
      </c>
      <c r="C161" s="29" t="s">
        <v>99</v>
      </c>
      <c r="D161" s="39">
        <v>1.81</v>
      </c>
      <c r="E161" s="61"/>
      <c r="F161" s="62">
        <f t="shared" si="7"/>
        <v>0</v>
      </c>
    </row>
    <row r="162" spans="1:6" ht="25.5">
      <c r="A162" s="77" t="s">
        <v>401</v>
      </c>
      <c r="B162" s="28" t="s">
        <v>376</v>
      </c>
      <c r="C162" s="29" t="s">
        <v>101</v>
      </c>
      <c r="D162" s="39">
        <v>2</v>
      </c>
      <c r="E162" s="61"/>
      <c r="F162" s="62">
        <f t="shared" si="7"/>
        <v>0</v>
      </c>
    </row>
    <row r="163" spans="1:6" ht="14.1" customHeight="1">
      <c r="A163" s="77" t="s">
        <v>402</v>
      </c>
      <c r="B163" s="28" t="s">
        <v>378</v>
      </c>
      <c r="C163" s="29" t="s">
        <v>133</v>
      </c>
      <c r="D163" s="39">
        <v>5.43</v>
      </c>
      <c r="E163" s="61"/>
      <c r="F163" s="62">
        <f t="shared" si="7"/>
        <v>0</v>
      </c>
    </row>
    <row r="164" spans="1:6" ht="8.4499999999999993" customHeight="1" thickBot="1">
      <c r="A164" s="5"/>
      <c r="B164" s="5"/>
      <c r="C164" s="5"/>
      <c r="D164" s="40"/>
      <c r="E164" s="978"/>
      <c r="F164" s="5"/>
    </row>
    <row r="165" spans="1:6" ht="14.1" customHeight="1" thickTop="1" thickBot="1">
      <c r="A165" s="10"/>
      <c r="B165" s="32" t="s">
        <v>6</v>
      </c>
      <c r="C165" s="10"/>
      <c r="D165" s="42"/>
      <c r="E165" s="981"/>
      <c r="F165" s="33">
        <f>SUM(F123:F164)</f>
        <v>0</v>
      </c>
    </row>
    <row r="166" spans="1:6" ht="14.1" customHeight="1" thickBot="1">
      <c r="A166" s="44" t="s">
        <v>42</v>
      </c>
      <c r="B166" s="45" t="s">
        <v>43</v>
      </c>
      <c r="C166" s="46"/>
      <c r="D166" s="47"/>
      <c r="E166" s="973"/>
      <c r="F166" s="48"/>
    </row>
    <row r="167" spans="1:6" ht="8.4499999999999993" customHeight="1">
      <c r="A167" s="7"/>
      <c r="B167" s="6"/>
      <c r="C167" s="7"/>
      <c r="D167" s="37"/>
      <c r="E167" s="974"/>
      <c r="F167" s="9"/>
    </row>
    <row r="168" spans="1:6" ht="14.1" customHeight="1">
      <c r="A168" s="14" t="s">
        <v>44</v>
      </c>
      <c r="B168" s="16" t="s">
        <v>45</v>
      </c>
      <c r="C168" s="3"/>
      <c r="D168" s="38"/>
      <c r="E168" s="977"/>
      <c r="F168" s="8"/>
    </row>
    <row r="169" spans="1:6" ht="25.5">
      <c r="A169" s="13" t="s">
        <v>196</v>
      </c>
      <c r="B169" s="28" t="s">
        <v>159</v>
      </c>
      <c r="C169" s="29" t="s">
        <v>101</v>
      </c>
      <c r="D169" s="39">
        <v>1</v>
      </c>
      <c r="E169" s="976"/>
      <c r="F169" s="12">
        <f t="shared" ref="F169:F172" si="8">E169*D169</f>
        <v>0</v>
      </c>
    </row>
    <row r="170" spans="1:6" ht="25.5">
      <c r="A170" s="13" t="s">
        <v>200</v>
      </c>
      <c r="B170" s="28" t="s">
        <v>334</v>
      </c>
      <c r="C170" s="29" t="s">
        <v>101</v>
      </c>
      <c r="D170" s="39">
        <v>1</v>
      </c>
      <c r="E170" s="976"/>
      <c r="F170" s="12">
        <f t="shared" si="8"/>
        <v>0</v>
      </c>
    </row>
    <row r="171" spans="1:6" ht="25.5">
      <c r="A171" s="13" t="s">
        <v>198</v>
      </c>
      <c r="B171" s="28" t="s">
        <v>199</v>
      </c>
      <c r="C171" s="29" t="s">
        <v>101</v>
      </c>
      <c r="D171" s="39">
        <v>2</v>
      </c>
      <c r="E171" s="61"/>
      <c r="F171" s="62">
        <f>D171*E171</f>
        <v>0</v>
      </c>
    </row>
    <row r="172" spans="1:6" ht="25.5">
      <c r="A172" s="13" t="s">
        <v>201</v>
      </c>
      <c r="B172" s="28" t="s">
        <v>162</v>
      </c>
      <c r="C172" s="29" t="s">
        <v>101</v>
      </c>
      <c r="D172" s="39">
        <v>2</v>
      </c>
      <c r="E172" s="976"/>
      <c r="F172" s="12">
        <f t="shared" si="8"/>
        <v>0</v>
      </c>
    </row>
    <row r="173" spans="1:6" ht="14.1" customHeight="1">
      <c r="A173" s="14" t="s">
        <v>46</v>
      </c>
      <c r="B173" s="16" t="s">
        <v>47</v>
      </c>
      <c r="C173" s="3"/>
      <c r="D173" s="38"/>
      <c r="E173" s="977"/>
      <c r="F173" s="8"/>
    </row>
    <row r="174" spans="1:6" ht="38.25">
      <c r="A174" s="69" t="s">
        <v>205</v>
      </c>
      <c r="B174" s="34" t="s">
        <v>323</v>
      </c>
      <c r="C174" s="29" t="s">
        <v>120</v>
      </c>
      <c r="D174" s="39">
        <v>66.260000000000005</v>
      </c>
      <c r="E174" s="976"/>
      <c r="F174" s="12">
        <f t="shared" ref="F174:F182" si="9">E174*D174</f>
        <v>0</v>
      </c>
    </row>
    <row r="175" spans="1:6" ht="38.25">
      <c r="A175" s="69" t="s">
        <v>206</v>
      </c>
      <c r="B175" s="34" t="s">
        <v>324</v>
      </c>
      <c r="C175" s="29" t="s">
        <v>120</v>
      </c>
      <c r="D175" s="39">
        <v>66.260000000000005</v>
      </c>
      <c r="E175" s="976"/>
      <c r="F175" s="12">
        <f t="shared" si="9"/>
        <v>0</v>
      </c>
    </row>
    <row r="176" spans="1:6" ht="38.25">
      <c r="A176" s="69" t="s">
        <v>207</v>
      </c>
      <c r="B176" s="34" t="s">
        <v>325</v>
      </c>
      <c r="C176" s="29" t="s">
        <v>120</v>
      </c>
      <c r="D176" s="39">
        <v>0.62</v>
      </c>
      <c r="E176" s="976"/>
      <c r="F176" s="12">
        <f t="shared" si="9"/>
        <v>0</v>
      </c>
    </row>
    <row r="177" spans="1:6" ht="38.25">
      <c r="A177" s="69" t="s">
        <v>208</v>
      </c>
      <c r="B177" s="34" t="s">
        <v>326</v>
      </c>
      <c r="C177" s="29" t="s">
        <v>120</v>
      </c>
      <c r="D177" s="39">
        <v>2.35</v>
      </c>
      <c r="E177" s="976"/>
      <c r="F177" s="12">
        <f t="shared" si="9"/>
        <v>0</v>
      </c>
    </row>
    <row r="178" spans="1:6" ht="38.25">
      <c r="A178" s="69" t="s">
        <v>209</v>
      </c>
      <c r="B178" s="34" t="s">
        <v>327</v>
      </c>
      <c r="C178" s="29" t="s">
        <v>99</v>
      </c>
      <c r="D178" s="39">
        <v>0.57999999999999996</v>
      </c>
      <c r="E178" s="976"/>
      <c r="F178" s="12">
        <f t="shared" si="9"/>
        <v>0</v>
      </c>
    </row>
    <row r="179" spans="1:6" ht="38.25">
      <c r="A179" s="69" t="s">
        <v>210</v>
      </c>
      <c r="B179" s="34" t="s">
        <v>328</v>
      </c>
      <c r="C179" s="29" t="s">
        <v>99</v>
      </c>
      <c r="D179" s="39">
        <v>0.5</v>
      </c>
      <c r="E179" s="976"/>
      <c r="F179" s="12">
        <f t="shared" si="9"/>
        <v>0</v>
      </c>
    </row>
    <row r="180" spans="1:6" ht="38.25">
      <c r="A180" s="69" t="s">
        <v>211</v>
      </c>
      <c r="B180" s="34" t="s">
        <v>329</v>
      </c>
      <c r="C180" s="29" t="s">
        <v>120</v>
      </c>
      <c r="D180" s="39">
        <v>10.86</v>
      </c>
      <c r="E180" s="976"/>
      <c r="F180" s="12">
        <f t="shared" si="9"/>
        <v>0</v>
      </c>
    </row>
    <row r="181" spans="1:6" ht="38.25">
      <c r="A181" s="69" t="s">
        <v>212</v>
      </c>
      <c r="B181" s="34" t="s">
        <v>330</v>
      </c>
      <c r="C181" s="29" t="s">
        <v>120</v>
      </c>
      <c r="D181" s="39">
        <v>4.3499999999999996</v>
      </c>
      <c r="E181" s="976"/>
      <c r="F181" s="12">
        <f t="shared" si="9"/>
        <v>0</v>
      </c>
    </row>
    <row r="182" spans="1:6" ht="38.25">
      <c r="A182" s="69" t="s">
        <v>213</v>
      </c>
      <c r="B182" s="34" t="s">
        <v>331</v>
      </c>
      <c r="C182" s="29" t="s">
        <v>99</v>
      </c>
      <c r="D182" s="39">
        <v>4.5599999999999996</v>
      </c>
      <c r="E182" s="976"/>
      <c r="F182" s="12">
        <f t="shared" si="9"/>
        <v>0</v>
      </c>
    </row>
    <row r="183" spans="1:6" ht="38.25">
      <c r="A183" s="69" t="s">
        <v>214</v>
      </c>
      <c r="B183" s="34" t="s">
        <v>332</v>
      </c>
      <c r="C183" s="29" t="s">
        <v>99</v>
      </c>
      <c r="D183" s="39">
        <v>0.08</v>
      </c>
      <c r="E183" s="976"/>
      <c r="F183" s="12">
        <f>E183*D183</f>
        <v>0</v>
      </c>
    </row>
    <row r="184" spans="1:6" ht="38.25">
      <c r="A184" s="69" t="s">
        <v>215</v>
      </c>
      <c r="B184" s="28" t="s">
        <v>333</v>
      </c>
      <c r="C184" s="29" t="s">
        <v>99</v>
      </c>
      <c r="D184" s="39">
        <v>24.91</v>
      </c>
      <c r="E184" s="976"/>
      <c r="F184" s="12">
        <f t="shared" ref="F184:F186" si="10">E184*D184</f>
        <v>0</v>
      </c>
    </row>
    <row r="185" spans="1:6">
      <c r="A185" s="69" t="s">
        <v>1600</v>
      </c>
      <c r="B185" s="28" t="s">
        <v>163</v>
      </c>
      <c r="C185" s="29" t="s">
        <v>120</v>
      </c>
      <c r="D185" s="39">
        <v>9.0500000000000007</v>
      </c>
      <c r="E185" s="976"/>
      <c r="F185" s="12">
        <f t="shared" si="10"/>
        <v>0</v>
      </c>
    </row>
    <row r="186" spans="1:6" ht="38.25">
      <c r="A186" s="69" t="s">
        <v>216</v>
      </c>
      <c r="B186" s="28" t="s">
        <v>164</v>
      </c>
      <c r="C186" s="29" t="s">
        <v>126</v>
      </c>
      <c r="D186" s="39">
        <v>5.43</v>
      </c>
      <c r="E186" s="976"/>
      <c r="F186" s="12">
        <f t="shared" si="10"/>
        <v>0</v>
      </c>
    </row>
    <row r="187" spans="1:6" ht="14.1" customHeight="1">
      <c r="A187" s="14" t="s">
        <v>48</v>
      </c>
      <c r="B187" s="16" t="s">
        <v>49</v>
      </c>
      <c r="C187" s="3"/>
      <c r="D187" s="38"/>
      <c r="E187" s="977"/>
      <c r="F187" s="8"/>
    </row>
    <row r="188" spans="1:6" ht="25.5">
      <c r="A188" s="69" t="s">
        <v>254</v>
      </c>
      <c r="B188" s="28" t="s">
        <v>349</v>
      </c>
      <c r="C188" s="29" t="s">
        <v>101</v>
      </c>
      <c r="D188" s="39">
        <v>11</v>
      </c>
      <c r="E188" s="976"/>
      <c r="F188" s="12">
        <f t="shared" ref="F188:F189" si="11">E188*D188</f>
        <v>0</v>
      </c>
    </row>
    <row r="189" spans="1:6" ht="25.5">
      <c r="A189" s="69" t="s">
        <v>256</v>
      </c>
      <c r="B189" s="28" t="s">
        <v>257</v>
      </c>
      <c r="C189" s="29" t="s">
        <v>101</v>
      </c>
      <c r="D189" s="39">
        <v>2</v>
      </c>
      <c r="E189" s="976"/>
      <c r="F189" s="12">
        <f t="shared" si="11"/>
        <v>0</v>
      </c>
    </row>
    <row r="190" spans="1:6" ht="8.4499999999999993" customHeight="1" thickBot="1">
      <c r="A190" s="5"/>
      <c r="B190" s="5"/>
      <c r="C190" s="5"/>
      <c r="D190" s="40"/>
      <c r="E190" s="978"/>
      <c r="F190" s="5"/>
    </row>
    <row r="191" spans="1:6" ht="14.1" customHeight="1" thickTop="1">
      <c r="A191" s="10"/>
      <c r="B191" s="32" t="s">
        <v>6</v>
      </c>
      <c r="C191" s="10"/>
      <c r="D191" s="42"/>
      <c r="E191" s="981"/>
      <c r="F191" s="33">
        <f>SUM(F169:F190)</f>
        <v>0</v>
      </c>
    </row>
    <row r="192" spans="1:6" ht="14.1" customHeight="1">
      <c r="A192" s="55"/>
      <c r="B192" s="56"/>
      <c r="C192" s="55"/>
      <c r="D192" s="57"/>
      <c r="E192" s="984"/>
      <c r="F192" s="58"/>
    </row>
    <row r="193" spans="1:6" ht="14.1" customHeight="1">
      <c r="D193" s="43"/>
    </row>
    <row r="194" spans="1:6" ht="14.1" customHeight="1">
      <c r="A194" s="70"/>
      <c r="B194" s="70"/>
      <c r="C194" s="70"/>
      <c r="D194" s="70"/>
      <c r="E194" s="986"/>
      <c r="F194" s="70"/>
    </row>
    <row r="195" spans="1:6" ht="14.1" customHeight="1">
      <c r="A195" s="70"/>
      <c r="B195" s="70"/>
      <c r="C195" s="70"/>
      <c r="D195" s="70"/>
      <c r="E195" s="986"/>
      <c r="F195" s="70"/>
    </row>
    <row r="196" spans="1:6" ht="14.1" customHeight="1">
      <c r="D196" s="43"/>
    </row>
    <row r="197" spans="1:6" ht="14.1" customHeight="1">
      <c r="D197" s="43"/>
    </row>
    <row r="198" spans="1:6" ht="14.1" customHeight="1">
      <c r="D198" s="43"/>
    </row>
    <row r="199" spans="1:6" ht="14.1" customHeight="1">
      <c r="D199" s="43"/>
    </row>
    <row r="200" spans="1:6" ht="14.1" customHeight="1">
      <c r="D200" s="43"/>
    </row>
    <row r="201" spans="1:6" ht="14.1" customHeight="1">
      <c r="D201" s="43"/>
    </row>
    <row r="202" spans="1:6" ht="14.1" customHeight="1">
      <c r="D202" s="43"/>
    </row>
    <row r="203" spans="1:6" ht="14.1" customHeight="1">
      <c r="D203" s="43"/>
    </row>
    <row r="204" spans="1:6" ht="14.1" customHeight="1">
      <c r="D204" s="43"/>
    </row>
    <row r="205" spans="1:6" ht="14.1" customHeight="1">
      <c r="D205" s="43"/>
    </row>
    <row r="206" spans="1:6">
      <c r="D206" s="43"/>
    </row>
    <row r="207" spans="1:6">
      <c r="D207" s="43"/>
    </row>
    <row r="208" spans="1:6">
      <c r="D208" s="43"/>
    </row>
    <row r="209" spans="4:7">
      <c r="D209" s="43"/>
      <c r="G209" s="76"/>
    </row>
    <row r="210" spans="4:7" ht="8.4499999999999993" customHeight="1">
      <c r="D210" s="43"/>
    </row>
    <row r="211" spans="4:7" ht="14.1" customHeight="1">
      <c r="D211" s="43"/>
    </row>
    <row r="212" spans="4:7" ht="17.100000000000001" customHeight="1">
      <c r="D212" s="43"/>
    </row>
    <row r="213" spans="4:7" ht="8.4499999999999993" customHeight="1">
      <c r="D213" s="43"/>
    </row>
    <row r="214" spans="4:7" ht="14.1" customHeight="1">
      <c r="D214" s="43"/>
    </row>
    <row r="215" spans="4:7">
      <c r="D215" s="43"/>
    </row>
    <row r="216" spans="4:7">
      <c r="D216" s="43"/>
    </row>
    <row r="217" spans="4:7">
      <c r="D217" s="43"/>
    </row>
    <row r="218" spans="4:7">
      <c r="D218" s="43"/>
    </row>
    <row r="219" spans="4:7">
      <c r="D219" s="43"/>
    </row>
    <row r="220" spans="4:7">
      <c r="D220" s="43"/>
    </row>
    <row r="221" spans="4:7">
      <c r="D221" s="43"/>
    </row>
    <row r="222" spans="4:7" ht="14.1" customHeight="1">
      <c r="D222" s="43"/>
    </row>
    <row r="223" spans="4:7">
      <c r="D223" s="43"/>
    </row>
    <row r="224" spans="4:7" ht="24.75" customHeight="1">
      <c r="D224" s="43"/>
    </row>
    <row r="225" spans="4:4" ht="24.75" customHeight="1">
      <c r="D225" s="43"/>
    </row>
    <row r="226" spans="4:4" ht="24.75" customHeight="1">
      <c r="D226" s="43"/>
    </row>
    <row r="227" spans="4:4">
      <c r="D227" s="43"/>
    </row>
    <row r="228" spans="4:4">
      <c r="D228" s="43"/>
    </row>
    <row r="229" spans="4:4">
      <c r="D229" s="43"/>
    </row>
    <row r="230" spans="4:4">
      <c r="D230" s="43"/>
    </row>
    <row r="231" spans="4:4">
      <c r="D231" s="43"/>
    </row>
    <row r="232" spans="4:4">
      <c r="D232" s="43"/>
    </row>
    <row r="233" spans="4:4">
      <c r="D233" s="43"/>
    </row>
    <row r="234" spans="4:4" ht="14.1" customHeight="1">
      <c r="D234" s="43"/>
    </row>
    <row r="235" spans="4:4">
      <c r="D235" s="43"/>
    </row>
    <row r="236" spans="4:4" ht="14.1" customHeight="1">
      <c r="D236" s="43"/>
    </row>
    <row r="237" spans="4:4">
      <c r="D237" s="43"/>
    </row>
    <row r="238" spans="4:4">
      <c r="D238" s="43"/>
    </row>
    <row r="239" spans="4:4" ht="8.4499999999999993" customHeight="1">
      <c r="D239" s="43"/>
    </row>
    <row r="240" spans="4:4" ht="14.1" customHeight="1">
      <c r="D240" s="43"/>
    </row>
    <row r="241" spans="4:4" ht="17.100000000000001" customHeight="1">
      <c r="D241" s="43"/>
    </row>
    <row r="242" spans="4:4" ht="8.4499999999999993" customHeight="1">
      <c r="D242" s="43"/>
    </row>
    <row r="243" spans="4:4" ht="14.1" customHeight="1">
      <c r="D243" s="43"/>
    </row>
    <row r="244" spans="4:4" ht="14.1" customHeight="1">
      <c r="D244" s="43"/>
    </row>
    <row r="245" spans="4:4" ht="14.1" customHeight="1">
      <c r="D245" s="43"/>
    </row>
    <row r="246" spans="4:4" ht="14.1" customHeight="1">
      <c r="D246" s="43"/>
    </row>
    <row r="247" spans="4:4" ht="14.1" customHeight="1">
      <c r="D247" s="43"/>
    </row>
    <row r="248" spans="4:4" ht="8.4499999999999993" customHeight="1">
      <c r="D248" s="43"/>
    </row>
    <row r="249" spans="4:4" ht="14.1" customHeight="1">
      <c r="D249" s="43"/>
    </row>
    <row r="250" spans="4:4" ht="14.1" customHeight="1">
      <c r="D250" s="43"/>
    </row>
    <row r="251" spans="4:4">
      <c r="D251" s="43"/>
    </row>
    <row r="252" spans="4:4">
      <c r="D252" s="43"/>
    </row>
    <row r="253" spans="4:4">
      <c r="D253" s="43"/>
    </row>
    <row r="254" spans="4:4">
      <c r="D254" s="43"/>
    </row>
    <row r="255" spans="4:4">
      <c r="D255" s="43"/>
    </row>
    <row r="256" spans="4:4">
      <c r="D256" s="43"/>
    </row>
    <row r="257" spans="4:4">
      <c r="D257" s="43"/>
    </row>
    <row r="258" spans="4:4">
      <c r="D258" s="43"/>
    </row>
    <row r="259" spans="4:4">
      <c r="D259" s="43"/>
    </row>
    <row r="260" spans="4:4">
      <c r="D260" s="43"/>
    </row>
    <row r="261" spans="4:4">
      <c r="D261" s="43"/>
    </row>
    <row r="262" spans="4:4">
      <c r="D262" s="43"/>
    </row>
    <row r="263" spans="4:4">
      <c r="D263" s="43"/>
    </row>
    <row r="264" spans="4:4">
      <c r="D264" s="43"/>
    </row>
    <row r="265" spans="4:4">
      <c r="D265" s="43"/>
    </row>
    <row r="266" spans="4:4">
      <c r="D266" s="43"/>
    </row>
    <row r="267" spans="4:4">
      <c r="D267" s="43"/>
    </row>
    <row r="268" spans="4:4">
      <c r="D268" s="43"/>
    </row>
    <row r="269" spans="4:4">
      <c r="D269" s="43"/>
    </row>
    <row r="270" spans="4:4">
      <c r="D270" s="43"/>
    </row>
    <row r="271" spans="4:4">
      <c r="D271" s="43"/>
    </row>
    <row r="272" spans="4:4">
      <c r="D272" s="43"/>
    </row>
    <row r="273" spans="4:4">
      <c r="D273" s="43"/>
    </row>
    <row r="274" spans="4:4">
      <c r="D274" s="43"/>
    </row>
    <row r="275" spans="4:4">
      <c r="D275" s="43"/>
    </row>
    <row r="276" spans="4:4">
      <c r="D276" s="43"/>
    </row>
    <row r="277" spans="4:4">
      <c r="D277" s="43"/>
    </row>
    <row r="278" spans="4:4">
      <c r="D278" s="43"/>
    </row>
    <row r="279" spans="4:4">
      <c r="D279" s="43"/>
    </row>
    <row r="280" spans="4:4">
      <c r="D280" s="43"/>
    </row>
    <row r="281" spans="4:4">
      <c r="D281" s="43"/>
    </row>
    <row r="282" spans="4:4">
      <c r="D282" s="43"/>
    </row>
    <row r="283" spans="4:4">
      <c r="D283" s="43"/>
    </row>
    <row r="284" spans="4:4">
      <c r="D284" s="43"/>
    </row>
    <row r="285" spans="4:4">
      <c r="D285" s="43"/>
    </row>
    <row r="286" spans="4:4">
      <c r="D286" s="43"/>
    </row>
    <row r="287" spans="4:4">
      <c r="D287" s="43"/>
    </row>
    <row r="288" spans="4:4">
      <c r="D288" s="43"/>
    </row>
    <row r="289" spans="4:4">
      <c r="D289" s="43"/>
    </row>
    <row r="290" spans="4:4">
      <c r="D290" s="43"/>
    </row>
    <row r="291" spans="4:4">
      <c r="D291" s="43"/>
    </row>
    <row r="292" spans="4:4">
      <c r="D292" s="43"/>
    </row>
    <row r="293" spans="4:4">
      <c r="D293" s="43"/>
    </row>
    <row r="294" spans="4:4">
      <c r="D294" s="43"/>
    </row>
    <row r="295" spans="4:4">
      <c r="D295" s="43"/>
    </row>
    <row r="296" spans="4:4">
      <c r="D296" s="43"/>
    </row>
    <row r="297" spans="4:4">
      <c r="D297" s="43"/>
    </row>
    <row r="298" spans="4:4">
      <c r="D298" s="43"/>
    </row>
    <row r="299" spans="4:4">
      <c r="D299" s="43"/>
    </row>
    <row r="300" spans="4:4">
      <c r="D300" s="43"/>
    </row>
    <row r="301" spans="4:4">
      <c r="D301" s="43"/>
    </row>
    <row r="302" spans="4:4">
      <c r="D302" s="43"/>
    </row>
    <row r="303" spans="4:4">
      <c r="D303" s="43"/>
    </row>
    <row r="304" spans="4:4">
      <c r="D304" s="43"/>
    </row>
    <row r="305" spans="4:4">
      <c r="D305" s="43"/>
    </row>
    <row r="306" spans="4:4">
      <c r="D306" s="43"/>
    </row>
    <row r="307" spans="4:4">
      <c r="D307" s="43"/>
    </row>
    <row r="308" spans="4:4">
      <c r="D308" s="43"/>
    </row>
    <row r="309" spans="4:4">
      <c r="D309" s="43"/>
    </row>
    <row r="310" spans="4:4">
      <c r="D310" s="43"/>
    </row>
    <row r="311" spans="4:4">
      <c r="D311" s="43"/>
    </row>
    <row r="312" spans="4:4">
      <c r="D312" s="43"/>
    </row>
    <row r="313" spans="4:4">
      <c r="D313" s="43"/>
    </row>
    <row r="314" spans="4:4">
      <c r="D314" s="43"/>
    </row>
    <row r="315" spans="4:4">
      <c r="D315" s="43"/>
    </row>
    <row r="316" spans="4:4">
      <c r="D316" s="43"/>
    </row>
    <row r="317" spans="4:4">
      <c r="D317" s="43"/>
    </row>
    <row r="318" spans="4:4">
      <c r="D318" s="43"/>
    </row>
    <row r="319" spans="4:4">
      <c r="D319" s="43"/>
    </row>
    <row r="320" spans="4:4">
      <c r="D320" s="43"/>
    </row>
    <row r="321" spans="4:4">
      <c r="D321" s="43"/>
    </row>
    <row r="322" spans="4:4">
      <c r="D322" s="43"/>
    </row>
    <row r="323" spans="4:4">
      <c r="D323" s="43"/>
    </row>
    <row r="324" spans="4:4">
      <c r="D324" s="43"/>
    </row>
    <row r="325" spans="4:4">
      <c r="D325" s="43"/>
    </row>
    <row r="326" spans="4:4">
      <c r="D326" s="43"/>
    </row>
    <row r="327" spans="4:4">
      <c r="D327" s="43"/>
    </row>
    <row r="328" spans="4:4">
      <c r="D328" s="43"/>
    </row>
    <row r="329" spans="4:4">
      <c r="D329" s="43"/>
    </row>
    <row r="330" spans="4:4">
      <c r="D330" s="43"/>
    </row>
    <row r="331" spans="4:4">
      <c r="D331" s="43"/>
    </row>
    <row r="332" spans="4:4">
      <c r="D332" s="43"/>
    </row>
    <row r="333" spans="4:4">
      <c r="D333" s="43"/>
    </row>
    <row r="334" spans="4:4">
      <c r="D334" s="43"/>
    </row>
    <row r="335" spans="4:4">
      <c r="D335" s="43"/>
    </row>
    <row r="336" spans="4:4">
      <c r="D336" s="43"/>
    </row>
    <row r="337" spans="4:4">
      <c r="D337" s="43"/>
    </row>
    <row r="338" spans="4:4">
      <c r="D338" s="43"/>
    </row>
    <row r="339" spans="4:4">
      <c r="D339" s="43"/>
    </row>
    <row r="340" spans="4:4">
      <c r="D340" s="43"/>
    </row>
    <row r="341" spans="4:4">
      <c r="D341" s="43"/>
    </row>
    <row r="342" spans="4:4">
      <c r="D342" s="43"/>
    </row>
    <row r="343" spans="4:4">
      <c r="D343" s="43"/>
    </row>
    <row r="344" spans="4:4">
      <c r="D344" s="43"/>
    </row>
    <row r="345" spans="4:4">
      <c r="D345" s="43"/>
    </row>
    <row r="346" spans="4:4">
      <c r="D346" s="43"/>
    </row>
    <row r="347" spans="4:4">
      <c r="D347" s="43"/>
    </row>
    <row r="348" spans="4:4">
      <c r="D348" s="43"/>
    </row>
    <row r="349" spans="4:4">
      <c r="D349" s="43"/>
    </row>
    <row r="350" spans="4:4">
      <c r="D350" s="43"/>
    </row>
    <row r="351" spans="4:4">
      <c r="D351" s="43"/>
    </row>
    <row r="352" spans="4:4">
      <c r="D352" s="43"/>
    </row>
    <row r="353" spans="4:4">
      <c r="D353" s="43"/>
    </row>
    <row r="354" spans="4:4">
      <c r="D354" s="43"/>
    </row>
    <row r="355" spans="4:4">
      <c r="D355" s="43"/>
    </row>
    <row r="356" spans="4:4">
      <c r="D356" s="43"/>
    </row>
    <row r="357" spans="4:4">
      <c r="D357" s="43"/>
    </row>
    <row r="358" spans="4:4">
      <c r="D358" s="43"/>
    </row>
    <row r="359" spans="4:4">
      <c r="D359" s="43"/>
    </row>
    <row r="360" spans="4:4">
      <c r="D360" s="43"/>
    </row>
    <row r="361" spans="4:4">
      <c r="D361" s="43"/>
    </row>
    <row r="362" spans="4:4">
      <c r="D362" s="43"/>
    </row>
    <row r="363" spans="4:4">
      <c r="D363" s="43"/>
    </row>
    <row r="364" spans="4:4">
      <c r="D364" s="43"/>
    </row>
    <row r="365" spans="4:4">
      <c r="D365" s="43"/>
    </row>
    <row r="366" spans="4:4">
      <c r="D366" s="43"/>
    </row>
    <row r="367" spans="4:4">
      <c r="D367" s="43"/>
    </row>
    <row r="368" spans="4:4">
      <c r="D368" s="43"/>
    </row>
    <row r="369" spans="4:4">
      <c r="D369" s="43"/>
    </row>
    <row r="370" spans="4:4">
      <c r="D370" s="43"/>
    </row>
    <row r="371" spans="4:4">
      <c r="D371" s="43"/>
    </row>
    <row r="372" spans="4:4">
      <c r="D372" s="43"/>
    </row>
    <row r="373" spans="4:4">
      <c r="D373" s="43"/>
    </row>
    <row r="374" spans="4:4">
      <c r="D374" s="43"/>
    </row>
    <row r="375" spans="4:4">
      <c r="D375" s="43"/>
    </row>
    <row r="376" spans="4:4">
      <c r="D376" s="43"/>
    </row>
    <row r="377" spans="4:4">
      <c r="D377" s="43"/>
    </row>
    <row r="378" spans="4:4">
      <c r="D378" s="43"/>
    </row>
    <row r="379" spans="4:4">
      <c r="D379" s="43"/>
    </row>
    <row r="380" spans="4:4">
      <c r="D380" s="43"/>
    </row>
    <row r="381" spans="4:4">
      <c r="D381" s="43"/>
    </row>
    <row r="382" spans="4:4">
      <c r="D382" s="43"/>
    </row>
    <row r="383" spans="4:4">
      <c r="D383" s="43"/>
    </row>
    <row r="384" spans="4:4">
      <c r="D384" s="43"/>
    </row>
    <row r="385" spans="4:4">
      <c r="D385" s="43"/>
    </row>
    <row r="386" spans="4:4">
      <c r="D386" s="43"/>
    </row>
    <row r="387" spans="4:4">
      <c r="D387" s="43"/>
    </row>
    <row r="388" spans="4:4">
      <c r="D388" s="43"/>
    </row>
    <row r="389" spans="4:4">
      <c r="D389" s="43"/>
    </row>
    <row r="390" spans="4:4">
      <c r="D390" s="43"/>
    </row>
    <row r="391" spans="4:4">
      <c r="D391" s="43"/>
    </row>
    <row r="392" spans="4:4">
      <c r="D392" s="43"/>
    </row>
    <row r="393" spans="4:4">
      <c r="D393" s="43"/>
    </row>
    <row r="394" spans="4:4">
      <c r="D394" s="43"/>
    </row>
    <row r="395" spans="4:4">
      <c r="D395" s="43"/>
    </row>
    <row r="396" spans="4:4">
      <c r="D396" s="43"/>
    </row>
    <row r="397" spans="4:4">
      <c r="D397" s="43"/>
    </row>
    <row r="398" spans="4:4">
      <c r="D398" s="43"/>
    </row>
    <row r="399" spans="4:4">
      <c r="D399" s="43"/>
    </row>
    <row r="400" spans="4:4">
      <c r="D400" s="43"/>
    </row>
    <row r="401" spans="4:4">
      <c r="D401" s="43"/>
    </row>
    <row r="402" spans="4:4">
      <c r="D402" s="43"/>
    </row>
    <row r="403" spans="4:4">
      <c r="D403" s="43"/>
    </row>
    <row r="404" spans="4:4">
      <c r="D404" s="43"/>
    </row>
    <row r="405" spans="4:4">
      <c r="D405" s="43"/>
    </row>
    <row r="406" spans="4:4">
      <c r="D406" s="43"/>
    </row>
    <row r="407" spans="4:4">
      <c r="D407" s="43"/>
    </row>
    <row r="408" spans="4:4">
      <c r="D408" s="43"/>
    </row>
    <row r="409" spans="4:4">
      <c r="D409" s="43"/>
    </row>
    <row r="410" spans="4:4">
      <c r="D410" s="43"/>
    </row>
    <row r="411" spans="4:4">
      <c r="D411" s="43"/>
    </row>
    <row r="412" spans="4:4">
      <c r="D412" s="43"/>
    </row>
    <row r="413" spans="4:4">
      <c r="D413" s="43"/>
    </row>
    <row r="414" spans="4:4">
      <c r="D414" s="43"/>
    </row>
    <row r="415" spans="4:4">
      <c r="D415" s="43"/>
    </row>
    <row r="416" spans="4:4">
      <c r="D416" s="43"/>
    </row>
    <row r="417" spans="4:4">
      <c r="D417" s="43"/>
    </row>
    <row r="418" spans="4:4">
      <c r="D418" s="43"/>
    </row>
    <row r="419" spans="4:4">
      <c r="D419" s="43"/>
    </row>
    <row r="420" spans="4:4">
      <c r="D420" s="43"/>
    </row>
    <row r="421" spans="4:4">
      <c r="D421" s="43"/>
    </row>
    <row r="422" spans="4:4">
      <c r="D422" s="43"/>
    </row>
    <row r="423" spans="4:4">
      <c r="D423" s="43"/>
    </row>
    <row r="424" spans="4:4">
      <c r="D424" s="43"/>
    </row>
    <row r="425" spans="4:4">
      <c r="D425" s="43"/>
    </row>
    <row r="426" spans="4:4">
      <c r="D426" s="43"/>
    </row>
    <row r="427" spans="4:4">
      <c r="D427" s="43"/>
    </row>
    <row r="428" spans="4:4">
      <c r="D428" s="43"/>
    </row>
    <row r="429" spans="4:4">
      <c r="D429" s="43"/>
    </row>
    <row r="430" spans="4:4">
      <c r="D430" s="43"/>
    </row>
    <row r="431" spans="4:4">
      <c r="D431" s="43"/>
    </row>
    <row r="432" spans="4:4">
      <c r="D432" s="43"/>
    </row>
    <row r="433" spans="4:4">
      <c r="D433" s="43"/>
    </row>
    <row r="434" spans="4:4">
      <c r="D434" s="43"/>
    </row>
    <row r="435" spans="4:4">
      <c r="D435" s="43"/>
    </row>
    <row r="436" spans="4:4">
      <c r="D436" s="43"/>
    </row>
    <row r="437" spans="4:4">
      <c r="D437" s="43"/>
    </row>
    <row r="438" spans="4:4">
      <c r="D438" s="43"/>
    </row>
    <row r="439" spans="4:4">
      <c r="D439" s="43"/>
    </row>
    <row r="440" spans="4:4">
      <c r="D440" s="43"/>
    </row>
    <row r="441" spans="4:4">
      <c r="D441" s="43"/>
    </row>
    <row r="442" spans="4:4">
      <c r="D442" s="43"/>
    </row>
    <row r="443" spans="4:4">
      <c r="D443" s="43"/>
    </row>
    <row r="444" spans="4:4">
      <c r="D444" s="43"/>
    </row>
    <row r="445" spans="4:4">
      <c r="D445" s="43"/>
    </row>
    <row r="446" spans="4:4">
      <c r="D446" s="43"/>
    </row>
    <row r="447" spans="4:4">
      <c r="D447" s="43"/>
    </row>
    <row r="448" spans="4:4">
      <c r="D448" s="43"/>
    </row>
    <row r="449" spans="4:4">
      <c r="D449" s="43"/>
    </row>
    <row r="450" spans="4:4">
      <c r="D450" s="43"/>
    </row>
    <row r="451" spans="4:4">
      <c r="D451" s="43"/>
    </row>
    <row r="452" spans="4:4">
      <c r="D452" s="43"/>
    </row>
    <row r="453" spans="4:4">
      <c r="D453" s="43"/>
    </row>
    <row r="454" spans="4:4">
      <c r="D454" s="43"/>
    </row>
    <row r="455" spans="4:4">
      <c r="D455" s="43"/>
    </row>
    <row r="456" spans="4:4">
      <c r="D456" s="43"/>
    </row>
    <row r="457" spans="4:4">
      <c r="D457" s="43"/>
    </row>
    <row r="458" spans="4:4">
      <c r="D458" s="43"/>
    </row>
    <row r="459" spans="4:4">
      <c r="D459" s="43"/>
    </row>
    <row r="460" spans="4:4">
      <c r="D460" s="43"/>
    </row>
    <row r="461" spans="4:4">
      <c r="D461" s="43"/>
    </row>
    <row r="462" spans="4:4">
      <c r="D462" s="43"/>
    </row>
    <row r="463" spans="4:4">
      <c r="D463" s="43"/>
    </row>
    <row r="464" spans="4:4">
      <c r="D464" s="43"/>
    </row>
    <row r="465" spans="4:4">
      <c r="D465" s="43"/>
    </row>
    <row r="466" spans="4:4">
      <c r="D466" s="43"/>
    </row>
    <row r="467" spans="4:4">
      <c r="D467" s="43"/>
    </row>
    <row r="468" spans="4:4">
      <c r="D468" s="43"/>
    </row>
    <row r="469" spans="4:4">
      <c r="D469" s="43"/>
    </row>
    <row r="470" spans="4:4">
      <c r="D470" s="43"/>
    </row>
    <row r="471" spans="4:4">
      <c r="D471" s="43"/>
    </row>
    <row r="472" spans="4:4">
      <c r="D472" s="43"/>
    </row>
    <row r="473" spans="4:4">
      <c r="D473" s="43"/>
    </row>
    <row r="474" spans="4:4">
      <c r="D474" s="43"/>
    </row>
    <row r="475" spans="4:4">
      <c r="D475" s="43"/>
    </row>
    <row r="476" spans="4:4">
      <c r="D476" s="43"/>
    </row>
    <row r="477" spans="4:4">
      <c r="D477" s="43"/>
    </row>
    <row r="478" spans="4:4">
      <c r="D478" s="43"/>
    </row>
    <row r="479" spans="4:4">
      <c r="D479" s="43"/>
    </row>
    <row r="480" spans="4:4">
      <c r="D480" s="43"/>
    </row>
    <row r="481" spans="4:4">
      <c r="D481" s="43"/>
    </row>
    <row r="482" spans="4:4">
      <c r="D482" s="43"/>
    </row>
    <row r="483" spans="4:4">
      <c r="D483" s="43"/>
    </row>
    <row r="484" spans="4:4">
      <c r="D484" s="43"/>
    </row>
    <row r="485" spans="4:4">
      <c r="D485" s="43"/>
    </row>
    <row r="486" spans="4:4">
      <c r="D486" s="43"/>
    </row>
    <row r="487" spans="4:4">
      <c r="D487" s="43"/>
    </row>
    <row r="488" spans="4:4">
      <c r="D488" s="43"/>
    </row>
    <row r="489" spans="4:4">
      <c r="D489" s="43"/>
    </row>
    <row r="490" spans="4:4">
      <c r="D490" s="43"/>
    </row>
    <row r="491" spans="4:4">
      <c r="D491" s="43"/>
    </row>
    <row r="492" spans="4:4">
      <c r="D492" s="43"/>
    </row>
    <row r="493" spans="4:4">
      <c r="D493" s="43"/>
    </row>
    <row r="494" spans="4:4">
      <c r="D494" s="43"/>
    </row>
    <row r="495" spans="4:4">
      <c r="D495" s="43"/>
    </row>
    <row r="496" spans="4:4">
      <c r="D496" s="43"/>
    </row>
    <row r="497" spans="4:4">
      <c r="D497" s="43"/>
    </row>
    <row r="498" spans="4:4">
      <c r="D498" s="43"/>
    </row>
    <row r="499" spans="4:4">
      <c r="D499" s="43"/>
    </row>
    <row r="500" spans="4:4">
      <c r="D500" s="43"/>
    </row>
    <row r="501" spans="4:4">
      <c r="D501" s="43"/>
    </row>
    <row r="502" spans="4:4">
      <c r="D502" s="43"/>
    </row>
    <row r="503" spans="4:4">
      <c r="D503" s="43"/>
    </row>
    <row r="504" spans="4:4">
      <c r="D504" s="43"/>
    </row>
    <row r="505" spans="4:4">
      <c r="D505" s="43"/>
    </row>
    <row r="506" spans="4:4">
      <c r="D506" s="43"/>
    </row>
    <row r="507" spans="4:4">
      <c r="D507" s="43"/>
    </row>
    <row r="508" spans="4:4">
      <c r="D508" s="43"/>
    </row>
    <row r="509" spans="4:4">
      <c r="D509" s="43"/>
    </row>
    <row r="510" spans="4:4">
      <c r="D510" s="43"/>
    </row>
    <row r="511" spans="4:4">
      <c r="D511" s="43"/>
    </row>
    <row r="512" spans="4:4">
      <c r="D512" s="43"/>
    </row>
    <row r="513" spans="4:4">
      <c r="D513" s="43"/>
    </row>
    <row r="514" spans="4:4">
      <c r="D514" s="43"/>
    </row>
    <row r="515" spans="4:4">
      <c r="D515" s="43"/>
    </row>
    <row r="516" spans="4:4">
      <c r="D516" s="43"/>
    </row>
    <row r="517" spans="4:4">
      <c r="D517" s="43"/>
    </row>
    <row r="518" spans="4:4">
      <c r="D518" s="43"/>
    </row>
    <row r="519" spans="4:4">
      <c r="D519" s="43"/>
    </row>
    <row r="520" spans="4:4">
      <c r="D520" s="43"/>
    </row>
    <row r="521" spans="4:4">
      <c r="D521" s="43"/>
    </row>
    <row r="522" spans="4:4">
      <c r="D522" s="43"/>
    </row>
    <row r="523" spans="4:4">
      <c r="D523" s="43"/>
    </row>
    <row r="524" spans="4:4">
      <c r="D524" s="43"/>
    </row>
    <row r="525" spans="4:4">
      <c r="D525" s="43"/>
    </row>
    <row r="526" spans="4:4">
      <c r="D526" s="43"/>
    </row>
    <row r="527" spans="4:4">
      <c r="D527" s="43"/>
    </row>
    <row r="528" spans="4:4">
      <c r="D528" s="43"/>
    </row>
    <row r="529" spans="4:4">
      <c r="D529" s="43"/>
    </row>
    <row r="530" spans="4:4">
      <c r="D530" s="43"/>
    </row>
    <row r="531" spans="4:4">
      <c r="D531" s="43"/>
    </row>
    <row r="532" spans="4:4">
      <c r="D532" s="43"/>
    </row>
    <row r="533" spans="4:4">
      <c r="D533" s="43"/>
    </row>
    <row r="534" spans="4:4">
      <c r="D534" s="43"/>
    </row>
    <row r="535" spans="4:4">
      <c r="D535" s="43"/>
    </row>
    <row r="536" spans="4:4">
      <c r="D536" s="43"/>
    </row>
    <row r="537" spans="4:4">
      <c r="D537" s="43"/>
    </row>
    <row r="538" spans="4:4">
      <c r="D538" s="43"/>
    </row>
    <row r="539" spans="4:4">
      <c r="D539" s="43"/>
    </row>
    <row r="540" spans="4:4">
      <c r="D540" s="43"/>
    </row>
    <row r="541" spans="4:4">
      <c r="D541" s="43"/>
    </row>
    <row r="542" spans="4:4">
      <c r="D542" s="43"/>
    </row>
    <row r="543" spans="4:4">
      <c r="D543" s="43"/>
    </row>
    <row r="544" spans="4:4">
      <c r="D544" s="43"/>
    </row>
    <row r="545" spans="4:4">
      <c r="D545" s="43"/>
    </row>
    <row r="546" spans="4:4">
      <c r="D546" s="43"/>
    </row>
    <row r="547" spans="4:4">
      <c r="D547" s="43"/>
    </row>
    <row r="548" spans="4:4">
      <c r="D548" s="43"/>
    </row>
    <row r="549" spans="4:4">
      <c r="D549" s="43"/>
    </row>
    <row r="550" spans="4:4">
      <c r="D550" s="43"/>
    </row>
    <row r="551" spans="4:4">
      <c r="D551" s="43"/>
    </row>
    <row r="552" spans="4:4">
      <c r="D552" s="43"/>
    </row>
    <row r="553" spans="4:4">
      <c r="D553" s="43"/>
    </row>
    <row r="554" spans="4:4">
      <c r="D554" s="43"/>
    </row>
    <row r="555" spans="4:4">
      <c r="D555" s="43"/>
    </row>
    <row r="556" spans="4:4">
      <c r="D556" s="43"/>
    </row>
    <row r="557" spans="4:4">
      <c r="D557" s="43"/>
    </row>
    <row r="558" spans="4:4">
      <c r="D558" s="43"/>
    </row>
    <row r="559" spans="4:4">
      <c r="D559" s="43"/>
    </row>
    <row r="560" spans="4:4">
      <c r="D560" s="43"/>
    </row>
    <row r="561" spans="4:4">
      <c r="D561" s="43"/>
    </row>
    <row r="562" spans="4:4">
      <c r="D562" s="43"/>
    </row>
    <row r="563" spans="4:4">
      <c r="D563" s="43"/>
    </row>
    <row r="564" spans="4:4">
      <c r="D564" s="43"/>
    </row>
    <row r="565" spans="4:4">
      <c r="D565" s="43"/>
    </row>
    <row r="566" spans="4:4">
      <c r="D566" s="43"/>
    </row>
    <row r="567" spans="4:4">
      <c r="D567" s="43"/>
    </row>
    <row r="568" spans="4:4">
      <c r="D568" s="43"/>
    </row>
    <row r="569" spans="4:4">
      <c r="D569" s="43"/>
    </row>
    <row r="570" spans="4:4">
      <c r="D570" s="43"/>
    </row>
    <row r="571" spans="4:4">
      <c r="D571" s="43"/>
    </row>
    <row r="572" spans="4:4">
      <c r="D572" s="43"/>
    </row>
    <row r="573" spans="4:4">
      <c r="D573" s="43"/>
    </row>
    <row r="574" spans="4:4">
      <c r="D574" s="43"/>
    </row>
    <row r="575" spans="4:4">
      <c r="D575" s="43"/>
    </row>
    <row r="576" spans="4:4">
      <c r="D576" s="43"/>
    </row>
    <row r="577" spans="4:4">
      <c r="D577" s="43"/>
    </row>
    <row r="578" spans="4:4">
      <c r="D578" s="43"/>
    </row>
    <row r="579" spans="4:4">
      <c r="D579" s="43"/>
    </row>
    <row r="580" spans="4:4">
      <c r="D580" s="43"/>
    </row>
    <row r="581" spans="4:4">
      <c r="D581" s="43"/>
    </row>
    <row r="582" spans="4:4">
      <c r="D582" s="43"/>
    </row>
    <row r="583" spans="4:4">
      <c r="D583" s="43"/>
    </row>
    <row r="584" spans="4:4">
      <c r="D584" s="43"/>
    </row>
    <row r="585" spans="4:4">
      <c r="D585" s="43"/>
    </row>
    <row r="586" spans="4:4">
      <c r="D586" s="43"/>
    </row>
    <row r="587" spans="4:4">
      <c r="D587" s="43"/>
    </row>
    <row r="588" spans="4:4">
      <c r="D588" s="43"/>
    </row>
    <row r="589" spans="4:4">
      <c r="D589" s="43"/>
    </row>
    <row r="590" spans="4:4">
      <c r="D590" s="43"/>
    </row>
    <row r="591" spans="4:4">
      <c r="D591" s="43"/>
    </row>
    <row r="592" spans="4:4">
      <c r="D592" s="43"/>
    </row>
    <row r="593" spans="4:4">
      <c r="D593" s="43"/>
    </row>
    <row r="594" spans="4:4">
      <c r="D594" s="43"/>
    </row>
    <row r="595" spans="4:4">
      <c r="D595" s="43"/>
    </row>
    <row r="596" spans="4:4">
      <c r="D596" s="43"/>
    </row>
    <row r="597" spans="4:4">
      <c r="D597" s="43"/>
    </row>
    <row r="598" spans="4:4">
      <c r="D598" s="43"/>
    </row>
    <row r="599" spans="4:4">
      <c r="D599" s="43"/>
    </row>
    <row r="600" spans="4:4">
      <c r="D600" s="43"/>
    </row>
    <row r="601" spans="4:4">
      <c r="D601" s="43"/>
    </row>
    <row r="602" spans="4:4">
      <c r="D602" s="43"/>
    </row>
    <row r="603" spans="4:4">
      <c r="D603" s="43"/>
    </row>
    <row r="604" spans="4:4">
      <c r="D604" s="43"/>
    </row>
    <row r="605" spans="4:4">
      <c r="D605" s="43"/>
    </row>
    <row r="606" spans="4:4">
      <c r="D606" s="43"/>
    </row>
    <row r="607" spans="4:4">
      <c r="D607" s="43"/>
    </row>
    <row r="608" spans="4:4">
      <c r="D608" s="43"/>
    </row>
    <row r="609" spans="4:4">
      <c r="D609" s="43"/>
    </row>
    <row r="610" spans="4:4">
      <c r="D610" s="43"/>
    </row>
    <row r="611" spans="4:4">
      <c r="D611" s="43"/>
    </row>
    <row r="612" spans="4:4">
      <c r="D612" s="43"/>
    </row>
    <row r="613" spans="4:4">
      <c r="D613" s="43"/>
    </row>
    <row r="614" spans="4:4">
      <c r="D614" s="43"/>
    </row>
    <row r="615" spans="4:4">
      <c r="D615" s="43"/>
    </row>
    <row r="616" spans="4:4">
      <c r="D616" s="43"/>
    </row>
    <row r="617" spans="4:4">
      <c r="D617" s="43"/>
    </row>
    <row r="618" spans="4:4">
      <c r="D618" s="43"/>
    </row>
    <row r="619" spans="4:4">
      <c r="D619" s="43"/>
    </row>
    <row r="620" spans="4:4">
      <c r="D620" s="43"/>
    </row>
    <row r="621" spans="4:4">
      <c r="D621" s="43"/>
    </row>
    <row r="622" spans="4:4">
      <c r="D622" s="43"/>
    </row>
    <row r="623" spans="4:4">
      <c r="D623" s="43"/>
    </row>
    <row r="624" spans="4:4">
      <c r="D624" s="43"/>
    </row>
    <row r="625" spans="4:4">
      <c r="D625" s="43"/>
    </row>
    <row r="626" spans="4:4">
      <c r="D626" s="43"/>
    </row>
    <row r="627" spans="4:4">
      <c r="D627" s="43"/>
    </row>
    <row r="628" spans="4:4">
      <c r="D628" s="43"/>
    </row>
    <row r="629" spans="4:4">
      <c r="D629" s="43"/>
    </row>
    <row r="630" spans="4:4">
      <c r="D630" s="43"/>
    </row>
    <row r="631" spans="4:4">
      <c r="D631" s="43"/>
    </row>
    <row r="632" spans="4:4">
      <c r="D632" s="43"/>
    </row>
    <row r="633" spans="4:4">
      <c r="D633" s="43"/>
    </row>
    <row r="634" spans="4:4">
      <c r="D634" s="43"/>
    </row>
    <row r="635" spans="4:4">
      <c r="D635" s="43"/>
    </row>
    <row r="636" spans="4:4">
      <c r="D636" s="43"/>
    </row>
    <row r="637" spans="4:4">
      <c r="D637" s="43"/>
    </row>
    <row r="638" spans="4:4">
      <c r="D638" s="43"/>
    </row>
    <row r="639" spans="4:4">
      <c r="D639" s="43"/>
    </row>
    <row r="640" spans="4:4">
      <c r="D640" s="43"/>
    </row>
    <row r="641" spans="4:4">
      <c r="D641" s="43"/>
    </row>
    <row r="642" spans="4:4">
      <c r="D642" s="43"/>
    </row>
    <row r="643" spans="4:4">
      <c r="D643" s="43"/>
    </row>
    <row r="644" spans="4:4">
      <c r="D644" s="43"/>
    </row>
    <row r="645" spans="4:4">
      <c r="D645" s="43"/>
    </row>
    <row r="646" spans="4:4">
      <c r="D646" s="43"/>
    </row>
    <row r="647" spans="4:4">
      <c r="D647" s="43"/>
    </row>
    <row r="648" spans="4:4">
      <c r="D648" s="43"/>
    </row>
    <row r="649" spans="4:4">
      <c r="D649" s="43"/>
    </row>
    <row r="650" spans="4:4">
      <c r="D650" s="43"/>
    </row>
    <row r="651" spans="4:4">
      <c r="D651" s="43"/>
    </row>
    <row r="652" spans="4:4">
      <c r="D652" s="43"/>
    </row>
    <row r="653" spans="4:4">
      <c r="D653" s="43"/>
    </row>
    <row r="654" spans="4:4">
      <c r="D654" s="43"/>
    </row>
    <row r="655" spans="4:4">
      <c r="D655" s="43"/>
    </row>
    <row r="656" spans="4:4">
      <c r="D656" s="43"/>
    </row>
    <row r="657" spans="4:4">
      <c r="D657" s="43"/>
    </row>
    <row r="658" spans="4:4">
      <c r="D658" s="43"/>
    </row>
    <row r="659" spans="4:4">
      <c r="D659" s="43"/>
    </row>
    <row r="660" spans="4:4">
      <c r="D660" s="43"/>
    </row>
    <row r="661" spans="4:4">
      <c r="D661" s="43"/>
    </row>
    <row r="662" spans="4:4">
      <c r="D662" s="43"/>
    </row>
    <row r="663" spans="4:4">
      <c r="D663" s="43"/>
    </row>
    <row r="664" spans="4:4">
      <c r="D664" s="43"/>
    </row>
    <row r="665" spans="4:4">
      <c r="D665" s="43"/>
    </row>
    <row r="666" spans="4:4">
      <c r="D666" s="43"/>
    </row>
    <row r="667" spans="4:4">
      <c r="D667" s="43"/>
    </row>
    <row r="668" spans="4:4">
      <c r="D668" s="43"/>
    </row>
    <row r="669" spans="4:4">
      <c r="D669" s="43"/>
    </row>
    <row r="670" spans="4:4">
      <c r="D670" s="43"/>
    </row>
    <row r="671" spans="4:4">
      <c r="D671" s="43"/>
    </row>
    <row r="672" spans="4:4">
      <c r="D672" s="43"/>
    </row>
    <row r="673" spans="4:4">
      <c r="D673" s="43"/>
    </row>
    <row r="674" spans="4:4">
      <c r="D674" s="43"/>
    </row>
    <row r="675" spans="4:4">
      <c r="D675" s="43"/>
    </row>
    <row r="676" spans="4:4">
      <c r="D676" s="43"/>
    </row>
    <row r="677" spans="4:4">
      <c r="D677" s="43"/>
    </row>
    <row r="678" spans="4:4">
      <c r="D678" s="43"/>
    </row>
    <row r="679" spans="4:4">
      <c r="D679" s="43"/>
    </row>
    <row r="680" spans="4:4">
      <c r="D680" s="43"/>
    </row>
    <row r="681" spans="4:4">
      <c r="D681" s="43"/>
    </row>
    <row r="682" spans="4:4">
      <c r="D682" s="43"/>
    </row>
    <row r="683" spans="4:4">
      <c r="D683" s="43"/>
    </row>
    <row r="684" spans="4:4">
      <c r="D684" s="43"/>
    </row>
    <row r="685" spans="4:4">
      <c r="D685" s="43"/>
    </row>
    <row r="686" spans="4:4">
      <c r="D686" s="43"/>
    </row>
    <row r="687" spans="4:4">
      <c r="D687" s="43"/>
    </row>
    <row r="688" spans="4:4">
      <c r="D688" s="43"/>
    </row>
    <row r="689" spans="4:4">
      <c r="D689" s="43"/>
    </row>
    <row r="690" spans="4:4">
      <c r="D690" s="43"/>
    </row>
    <row r="691" spans="4:4">
      <c r="D691" s="43"/>
    </row>
    <row r="692" spans="4:4">
      <c r="D692" s="43"/>
    </row>
    <row r="693" spans="4:4">
      <c r="D693" s="43"/>
    </row>
    <row r="694" spans="4:4">
      <c r="D694" s="43"/>
    </row>
    <row r="695" spans="4:4">
      <c r="D695" s="43"/>
    </row>
    <row r="696" spans="4:4">
      <c r="D696" s="43"/>
    </row>
    <row r="697" spans="4:4">
      <c r="D697" s="43"/>
    </row>
    <row r="698" spans="4:4">
      <c r="D698" s="43"/>
    </row>
    <row r="699" spans="4:4">
      <c r="D699" s="43"/>
    </row>
    <row r="700" spans="4:4">
      <c r="D700" s="43"/>
    </row>
    <row r="701" spans="4:4">
      <c r="D701" s="43"/>
    </row>
    <row r="702" spans="4:4">
      <c r="D702" s="43"/>
    </row>
    <row r="703" spans="4:4">
      <c r="D703" s="43"/>
    </row>
    <row r="704" spans="4:4">
      <c r="D704" s="43"/>
    </row>
    <row r="705" spans="4:4">
      <c r="D705" s="43"/>
    </row>
    <row r="706" spans="4:4">
      <c r="D706" s="43"/>
    </row>
    <row r="707" spans="4:4">
      <c r="D707" s="43"/>
    </row>
    <row r="708" spans="4:4">
      <c r="D708" s="43"/>
    </row>
    <row r="709" spans="4:4">
      <c r="D709" s="43"/>
    </row>
    <row r="710" spans="4:4">
      <c r="D710" s="43"/>
    </row>
    <row r="711" spans="4:4">
      <c r="D711" s="43"/>
    </row>
    <row r="712" spans="4:4">
      <c r="D712" s="43"/>
    </row>
    <row r="713" spans="4:4">
      <c r="D713" s="43"/>
    </row>
    <row r="714" spans="4:4">
      <c r="D714" s="43"/>
    </row>
    <row r="715" spans="4:4">
      <c r="D715" s="43"/>
    </row>
    <row r="716" spans="4:4">
      <c r="D716" s="43"/>
    </row>
    <row r="717" spans="4:4">
      <c r="D717" s="43"/>
    </row>
    <row r="718" spans="4:4">
      <c r="D718" s="43"/>
    </row>
    <row r="719" spans="4:4">
      <c r="D719" s="43"/>
    </row>
    <row r="720" spans="4:4">
      <c r="D720" s="43"/>
    </row>
    <row r="721" spans="4:4">
      <c r="D721" s="43"/>
    </row>
    <row r="722" spans="4:4">
      <c r="D722" s="43"/>
    </row>
    <row r="723" spans="4:4">
      <c r="D723" s="43"/>
    </row>
    <row r="724" spans="4:4">
      <c r="D724" s="43"/>
    </row>
    <row r="725" spans="4:4">
      <c r="D725" s="43"/>
    </row>
    <row r="726" spans="4:4">
      <c r="D726" s="43"/>
    </row>
    <row r="727" spans="4:4">
      <c r="D727" s="43"/>
    </row>
    <row r="728" spans="4:4">
      <c r="D728" s="43"/>
    </row>
    <row r="729" spans="4:4">
      <c r="D729" s="43"/>
    </row>
    <row r="730" spans="4:4">
      <c r="D730" s="43"/>
    </row>
    <row r="731" spans="4:4">
      <c r="D731" s="43"/>
    </row>
    <row r="732" spans="4:4">
      <c r="D732" s="43"/>
    </row>
    <row r="733" spans="4:4">
      <c r="D733" s="43"/>
    </row>
    <row r="734" spans="4:4">
      <c r="D734" s="43"/>
    </row>
    <row r="735" spans="4:4">
      <c r="D735" s="43"/>
    </row>
    <row r="736" spans="4:4">
      <c r="D736" s="43"/>
    </row>
    <row r="737" spans="4:4">
      <c r="D737" s="43"/>
    </row>
    <row r="738" spans="4:4">
      <c r="D738" s="43"/>
    </row>
    <row r="739" spans="4:4">
      <c r="D739" s="43"/>
    </row>
    <row r="740" spans="4:4">
      <c r="D740" s="43"/>
    </row>
    <row r="741" spans="4:4">
      <c r="D741" s="43"/>
    </row>
    <row r="742" spans="4:4">
      <c r="D742" s="43"/>
    </row>
    <row r="743" spans="4:4">
      <c r="D743" s="43"/>
    </row>
    <row r="744" spans="4:4">
      <c r="D744" s="43"/>
    </row>
    <row r="745" spans="4:4">
      <c r="D745" s="43"/>
    </row>
    <row r="746" spans="4:4">
      <c r="D746" s="43"/>
    </row>
    <row r="747" spans="4:4">
      <c r="D747" s="43"/>
    </row>
    <row r="748" spans="4:4">
      <c r="D748" s="43"/>
    </row>
    <row r="749" spans="4:4">
      <c r="D749" s="43"/>
    </row>
    <row r="750" spans="4:4">
      <c r="D750" s="43"/>
    </row>
    <row r="751" spans="4:4">
      <c r="D751" s="43"/>
    </row>
    <row r="752" spans="4:4">
      <c r="D752" s="43"/>
    </row>
    <row r="753" spans="4:4">
      <c r="D753" s="43"/>
    </row>
    <row r="754" spans="4:4">
      <c r="D754" s="43"/>
    </row>
    <row r="755" spans="4:4">
      <c r="D755" s="43"/>
    </row>
    <row r="756" spans="4:4">
      <c r="D756" s="43"/>
    </row>
    <row r="757" spans="4:4">
      <c r="D757" s="43"/>
    </row>
    <row r="758" spans="4:4">
      <c r="D758" s="43"/>
    </row>
    <row r="759" spans="4:4">
      <c r="D759" s="43"/>
    </row>
    <row r="760" spans="4:4">
      <c r="D760" s="43"/>
    </row>
    <row r="761" spans="4:4">
      <c r="D761" s="43"/>
    </row>
    <row r="762" spans="4:4">
      <c r="D762" s="43"/>
    </row>
    <row r="763" spans="4:4">
      <c r="D763" s="43"/>
    </row>
    <row r="764" spans="4:4">
      <c r="D764" s="43"/>
    </row>
    <row r="765" spans="4:4">
      <c r="D765" s="43"/>
    </row>
    <row r="766" spans="4:4">
      <c r="D766" s="43"/>
    </row>
    <row r="767" spans="4:4">
      <c r="D767" s="43"/>
    </row>
    <row r="768" spans="4:4">
      <c r="D768" s="43"/>
    </row>
    <row r="769" spans="4:4">
      <c r="D769" s="43"/>
    </row>
    <row r="770" spans="4:4">
      <c r="D770" s="43"/>
    </row>
    <row r="771" spans="4:4">
      <c r="D771" s="43"/>
    </row>
    <row r="772" spans="4:4">
      <c r="D772" s="43"/>
    </row>
    <row r="773" spans="4:4">
      <c r="D773" s="43"/>
    </row>
    <row r="774" spans="4:4">
      <c r="D774" s="43"/>
    </row>
    <row r="775" spans="4:4">
      <c r="D775" s="43"/>
    </row>
    <row r="776" spans="4:4">
      <c r="D776" s="43"/>
    </row>
    <row r="777" spans="4:4">
      <c r="D777" s="43"/>
    </row>
    <row r="778" spans="4:4">
      <c r="D778" s="43"/>
    </row>
    <row r="779" spans="4:4">
      <c r="D779" s="43"/>
    </row>
    <row r="780" spans="4:4">
      <c r="D780" s="43"/>
    </row>
    <row r="781" spans="4:4">
      <c r="D781" s="43"/>
    </row>
    <row r="782" spans="4:4">
      <c r="D782" s="43"/>
    </row>
    <row r="783" spans="4:4">
      <c r="D783" s="43"/>
    </row>
    <row r="784" spans="4:4">
      <c r="D784" s="43"/>
    </row>
    <row r="785" spans="4:4">
      <c r="D785" s="43"/>
    </row>
    <row r="786" spans="4:4">
      <c r="D786" s="43"/>
    </row>
    <row r="787" spans="4:4">
      <c r="D787" s="43"/>
    </row>
    <row r="788" spans="4:4">
      <c r="D788" s="43"/>
    </row>
    <row r="789" spans="4:4">
      <c r="D789" s="43"/>
    </row>
    <row r="790" spans="4:4">
      <c r="D790" s="43"/>
    </row>
    <row r="791" spans="4:4">
      <c r="D791" s="43"/>
    </row>
    <row r="792" spans="4:4">
      <c r="D792" s="43"/>
    </row>
    <row r="793" spans="4:4">
      <c r="D793" s="43"/>
    </row>
    <row r="794" spans="4:4">
      <c r="D794" s="43"/>
    </row>
    <row r="795" spans="4:4">
      <c r="D795" s="43"/>
    </row>
    <row r="796" spans="4:4">
      <c r="D796" s="43"/>
    </row>
    <row r="797" spans="4:4">
      <c r="D797" s="43"/>
    </row>
    <row r="798" spans="4:4">
      <c r="D798" s="43"/>
    </row>
    <row r="799" spans="4:4">
      <c r="D799" s="43"/>
    </row>
    <row r="800" spans="4:4">
      <c r="D800" s="43"/>
    </row>
    <row r="801" spans="4:4">
      <c r="D801" s="43"/>
    </row>
    <row r="802" spans="4:4">
      <c r="D802" s="43"/>
    </row>
    <row r="803" spans="4:4">
      <c r="D803" s="43"/>
    </row>
    <row r="804" spans="4:4">
      <c r="D804" s="43"/>
    </row>
    <row r="805" spans="4:4">
      <c r="D805" s="43"/>
    </row>
    <row r="806" spans="4:4">
      <c r="D806" s="43"/>
    </row>
    <row r="807" spans="4:4">
      <c r="D807" s="43"/>
    </row>
    <row r="808" spans="4:4">
      <c r="D808" s="43"/>
    </row>
    <row r="809" spans="4:4">
      <c r="D809" s="43"/>
    </row>
    <row r="810" spans="4:4">
      <c r="D810" s="43"/>
    </row>
    <row r="811" spans="4:4">
      <c r="D811" s="43"/>
    </row>
    <row r="812" spans="4:4">
      <c r="D812" s="43"/>
    </row>
    <row r="813" spans="4:4">
      <c r="D813" s="43"/>
    </row>
    <row r="814" spans="4:4">
      <c r="D814" s="43"/>
    </row>
    <row r="815" spans="4:4">
      <c r="D815" s="43"/>
    </row>
    <row r="816" spans="4:4">
      <c r="D816" s="43"/>
    </row>
    <row r="817" spans="4:4">
      <c r="D817" s="43"/>
    </row>
    <row r="818" spans="4:4">
      <c r="D818" s="43"/>
    </row>
    <row r="819" spans="4:4">
      <c r="D819" s="43"/>
    </row>
    <row r="820" spans="4:4">
      <c r="D820" s="43"/>
    </row>
    <row r="821" spans="4:4">
      <c r="D821" s="43"/>
    </row>
    <row r="822" spans="4:4">
      <c r="D822" s="43"/>
    </row>
    <row r="823" spans="4:4">
      <c r="D823" s="43"/>
    </row>
    <row r="824" spans="4:4">
      <c r="D824" s="43"/>
    </row>
    <row r="825" spans="4:4">
      <c r="D825" s="43"/>
    </row>
    <row r="826" spans="4:4">
      <c r="D826" s="43"/>
    </row>
    <row r="827" spans="4:4">
      <c r="D827" s="43"/>
    </row>
    <row r="828" spans="4:4">
      <c r="D828" s="43"/>
    </row>
    <row r="829" spans="4:4">
      <c r="D829" s="43"/>
    </row>
    <row r="830" spans="4:4">
      <c r="D830" s="43"/>
    </row>
    <row r="831" spans="4:4">
      <c r="D831" s="43"/>
    </row>
    <row r="832" spans="4:4">
      <c r="D832" s="43"/>
    </row>
    <row r="833" spans="4:4">
      <c r="D833" s="43"/>
    </row>
    <row r="834" spans="4:4">
      <c r="D834" s="43"/>
    </row>
    <row r="835" spans="4:4">
      <c r="D835" s="43"/>
    </row>
    <row r="836" spans="4:4">
      <c r="D836" s="43"/>
    </row>
    <row r="837" spans="4:4">
      <c r="D837" s="43"/>
    </row>
    <row r="838" spans="4:4">
      <c r="D838" s="43"/>
    </row>
    <row r="839" spans="4:4">
      <c r="D839" s="43"/>
    </row>
    <row r="840" spans="4:4">
      <c r="D840" s="43"/>
    </row>
    <row r="841" spans="4:4">
      <c r="D841" s="43"/>
    </row>
    <row r="842" spans="4:4">
      <c r="D842" s="43"/>
    </row>
    <row r="843" spans="4:4">
      <c r="D843" s="43"/>
    </row>
    <row r="844" spans="4:4">
      <c r="D844" s="43"/>
    </row>
    <row r="845" spans="4:4">
      <c r="D845" s="43"/>
    </row>
    <row r="846" spans="4:4">
      <c r="D846" s="43"/>
    </row>
    <row r="847" spans="4:4">
      <c r="D847" s="43"/>
    </row>
    <row r="848" spans="4:4">
      <c r="D848" s="43"/>
    </row>
    <row r="849" spans="4:4">
      <c r="D849" s="43"/>
    </row>
    <row r="850" spans="4:4">
      <c r="D850" s="43"/>
    </row>
    <row r="851" spans="4:4">
      <c r="D851" s="43"/>
    </row>
    <row r="852" spans="4:4">
      <c r="D852" s="43"/>
    </row>
    <row r="853" spans="4:4">
      <c r="D853" s="43"/>
    </row>
    <row r="854" spans="4:4">
      <c r="D854" s="43"/>
    </row>
    <row r="855" spans="4:4">
      <c r="D855" s="43"/>
    </row>
    <row r="856" spans="4:4">
      <c r="D856" s="43"/>
    </row>
    <row r="857" spans="4:4">
      <c r="D857" s="43"/>
    </row>
    <row r="858" spans="4:4">
      <c r="D858" s="43"/>
    </row>
    <row r="859" spans="4:4">
      <c r="D859" s="43"/>
    </row>
    <row r="860" spans="4:4">
      <c r="D860" s="43"/>
    </row>
    <row r="861" spans="4:4">
      <c r="D861" s="43"/>
    </row>
    <row r="862" spans="4:4">
      <c r="D862" s="43"/>
    </row>
    <row r="863" spans="4:4">
      <c r="D863" s="43"/>
    </row>
    <row r="864" spans="4:4">
      <c r="D864" s="43"/>
    </row>
    <row r="865" spans="4:4">
      <c r="D865" s="43"/>
    </row>
    <row r="866" spans="4:4">
      <c r="D866" s="43"/>
    </row>
    <row r="867" spans="4:4">
      <c r="D867" s="43"/>
    </row>
    <row r="868" spans="4:4">
      <c r="D868" s="43"/>
    </row>
    <row r="869" spans="4:4">
      <c r="D869" s="43"/>
    </row>
    <row r="870" spans="4:4">
      <c r="D870" s="43"/>
    </row>
    <row r="871" spans="4:4">
      <c r="D871" s="43"/>
    </row>
    <row r="872" spans="4:4">
      <c r="D872" s="43"/>
    </row>
    <row r="873" spans="4:4">
      <c r="D873" s="43"/>
    </row>
    <row r="874" spans="4:4">
      <c r="D874" s="43"/>
    </row>
    <row r="875" spans="4:4">
      <c r="D875" s="43"/>
    </row>
    <row r="876" spans="4:4">
      <c r="D876" s="43"/>
    </row>
    <row r="877" spans="4:4">
      <c r="D877" s="43"/>
    </row>
    <row r="878" spans="4:4">
      <c r="D878" s="43"/>
    </row>
    <row r="879" spans="4:4">
      <c r="D879" s="43"/>
    </row>
    <row r="880" spans="4:4">
      <c r="D880" s="43"/>
    </row>
    <row r="881" spans="4:4">
      <c r="D881" s="43"/>
    </row>
    <row r="882" spans="4:4">
      <c r="D882" s="43"/>
    </row>
    <row r="883" spans="4:4">
      <c r="D883" s="43"/>
    </row>
    <row r="884" spans="4:4">
      <c r="D884" s="43"/>
    </row>
    <row r="885" spans="4:4">
      <c r="D885" s="43"/>
    </row>
    <row r="886" spans="4:4">
      <c r="D886" s="43"/>
    </row>
    <row r="887" spans="4:4">
      <c r="D887" s="43"/>
    </row>
    <row r="888" spans="4:4">
      <c r="D888" s="43"/>
    </row>
    <row r="889" spans="4:4">
      <c r="D889" s="43"/>
    </row>
    <row r="890" spans="4:4">
      <c r="D890" s="43"/>
    </row>
    <row r="891" spans="4:4">
      <c r="D891" s="43"/>
    </row>
    <row r="892" spans="4:4">
      <c r="D892" s="43"/>
    </row>
    <row r="893" spans="4:4">
      <c r="D893" s="43"/>
    </row>
    <row r="894" spans="4:4">
      <c r="D894" s="43"/>
    </row>
    <row r="895" spans="4:4">
      <c r="D895" s="43"/>
    </row>
    <row r="896" spans="4:4">
      <c r="D896" s="43"/>
    </row>
    <row r="897" spans="4:4">
      <c r="D897" s="43"/>
    </row>
    <row r="898" spans="4:4">
      <c r="D898" s="43"/>
    </row>
    <row r="899" spans="4:4">
      <c r="D899" s="43"/>
    </row>
    <row r="900" spans="4:4">
      <c r="D900" s="43"/>
    </row>
    <row r="901" spans="4:4">
      <c r="D901" s="43"/>
    </row>
    <row r="902" spans="4:4">
      <c r="D902" s="43"/>
    </row>
    <row r="903" spans="4:4">
      <c r="D903" s="43"/>
    </row>
    <row r="904" spans="4:4">
      <c r="D904" s="43"/>
    </row>
    <row r="905" spans="4:4">
      <c r="D905" s="43"/>
    </row>
    <row r="906" spans="4:4">
      <c r="D906" s="43"/>
    </row>
    <row r="907" spans="4:4">
      <c r="D907" s="43"/>
    </row>
    <row r="908" spans="4:4">
      <c r="D908" s="43"/>
    </row>
    <row r="909" spans="4:4">
      <c r="D909" s="43"/>
    </row>
    <row r="910" spans="4:4">
      <c r="D910" s="43"/>
    </row>
    <row r="911" spans="4:4">
      <c r="D911" s="43"/>
    </row>
    <row r="912" spans="4:4">
      <c r="D912" s="43"/>
    </row>
    <row r="913" spans="4:4">
      <c r="D913" s="43"/>
    </row>
    <row r="914" spans="4:4">
      <c r="D914" s="43"/>
    </row>
    <row r="915" spans="4:4">
      <c r="D915" s="43"/>
    </row>
    <row r="916" spans="4:4">
      <c r="D916" s="43"/>
    </row>
    <row r="917" spans="4:4">
      <c r="D917" s="43"/>
    </row>
    <row r="918" spans="4:4">
      <c r="D918" s="43"/>
    </row>
    <row r="919" spans="4:4">
      <c r="D919" s="43"/>
    </row>
    <row r="920" spans="4:4">
      <c r="D920" s="43"/>
    </row>
    <row r="921" spans="4:4">
      <c r="D921" s="43"/>
    </row>
    <row r="922" spans="4:4">
      <c r="D922" s="43"/>
    </row>
    <row r="923" spans="4:4">
      <c r="D923" s="43"/>
    </row>
    <row r="924" spans="4:4">
      <c r="D924" s="43"/>
    </row>
    <row r="925" spans="4:4">
      <c r="D925" s="43"/>
    </row>
    <row r="926" spans="4:4">
      <c r="D926" s="43"/>
    </row>
    <row r="927" spans="4:4">
      <c r="D927" s="43"/>
    </row>
    <row r="928" spans="4:4">
      <c r="D928" s="43"/>
    </row>
    <row r="929" spans="4:4">
      <c r="D929" s="43"/>
    </row>
    <row r="930" spans="4:4">
      <c r="D930" s="43"/>
    </row>
    <row r="931" spans="4:4">
      <c r="D931" s="43"/>
    </row>
    <row r="932" spans="4:4">
      <c r="D932" s="43"/>
    </row>
    <row r="933" spans="4:4">
      <c r="D933" s="43"/>
    </row>
    <row r="934" spans="4:4">
      <c r="D934" s="43"/>
    </row>
    <row r="935" spans="4:4">
      <c r="D935" s="43"/>
    </row>
    <row r="936" spans="4:4">
      <c r="D936" s="43"/>
    </row>
    <row r="937" spans="4:4">
      <c r="D937" s="43"/>
    </row>
    <row r="938" spans="4:4">
      <c r="D938" s="43"/>
    </row>
    <row r="939" spans="4:4">
      <c r="D939" s="43"/>
    </row>
    <row r="940" spans="4:4">
      <c r="D940" s="43"/>
    </row>
    <row r="941" spans="4:4">
      <c r="D941" s="43"/>
    </row>
    <row r="942" spans="4:4">
      <c r="D942" s="43"/>
    </row>
    <row r="943" spans="4:4">
      <c r="D943" s="43"/>
    </row>
    <row r="944" spans="4:4">
      <c r="D944" s="43"/>
    </row>
    <row r="945" spans="4:4">
      <c r="D945" s="43"/>
    </row>
    <row r="946" spans="4:4">
      <c r="D946" s="43"/>
    </row>
    <row r="947" spans="4:4">
      <c r="D947" s="43"/>
    </row>
    <row r="948" spans="4:4">
      <c r="D948" s="43"/>
    </row>
    <row r="949" spans="4:4">
      <c r="D949" s="43"/>
    </row>
    <row r="950" spans="4:4">
      <c r="D950" s="43"/>
    </row>
    <row r="951" spans="4:4">
      <c r="D951" s="43"/>
    </row>
    <row r="952" spans="4:4">
      <c r="D952" s="43"/>
    </row>
    <row r="953" spans="4:4">
      <c r="D953" s="43"/>
    </row>
    <row r="954" spans="4:4">
      <c r="D954" s="43"/>
    </row>
    <row r="955" spans="4:4">
      <c r="D955" s="43"/>
    </row>
    <row r="956" spans="4:4">
      <c r="D956" s="43"/>
    </row>
    <row r="957" spans="4:4">
      <c r="D957" s="43"/>
    </row>
    <row r="958" spans="4:4">
      <c r="D958" s="43"/>
    </row>
    <row r="959" spans="4:4">
      <c r="D959" s="43"/>
    </row>
    <row r="960" spans="4:4">
      <c r="D960" s="43"/>
    </row>
    <row r="961" spans="4:4">
      <c r="D961" s="43"/>
    </row>
    <row r="962" spans="4:4">
      <c r="D962" s="43"/>
    </row>
    <row r="963" spans="4:4">
      <c r="D963" s="43"/>
    </row>
    <row r="964" spans="4:4">
      <c r="D964" s="43"/>
    </row>
    <row r="965" spans="4:4">
      <c r="D965" s="43"/>
    </row>
    <row r="966" spans="4:4">
      <c r="D966" s="43"/>
    </row>
    <row r="967" spans="4:4">
      <c r="D967" s="43"/>
    </row>
    <row r="968" spans="4:4">
      <c r="D968" s="43"/>
    </row>
    <row r="969" spans="4:4">
      <c r="D969" s="43"/>
    </row>
    <row r="970" spans="4:4">
      <c r="D970" s="43"/>
    </row>
    <row r="971" spans="4:4">
      <c r="D971" s="43"/>
    </row>
    <row r="972" spans="4:4">
      <c r="D972" s="43"/>
    </row>
    <row r="973" spans="4:4">
      <c r="D973" s="43"/>
    </row>
    <row r="974" spans="4:4">
      <c r="D974" s="43"/>
    </row>
    <row r="975" spans="4:4">
      <c r="D975" s="43"/>
    </row>
    <row r="976" spans="4:4">
      <c r="D976" s="43"/>
    </row>
    <row r="977" spans="4:4">
      <c r="D977" s="43"/>
    </row>
    <row r="978" spans="4:4">
      <c r="D978" s="43"/>
    </row>
    <row r="979" spans="4:4">
      <c r="D979" s="43"/>
    </row>
    <row r="980" spans="4:4">
      <c r="D980" s="43"/>
    </row>
    <row r="981" spans="4:4">
      <c r="D981" s="43"/>
    </row>
    <row r="982" spans="4:4">
      <c r="D982" s="43"/>
    </row>
    <row r="983" spans="4:4">
      <c r="D983" s="43"/>
    </row>
    <row r="984" spans="4:4">
      <c r="D984" s="43"/>
    </row>
    <row r="985" spans="4:4">
      <c r="D985" s="43"/>
    </row>
    <row r="986" spans="4:4">
      <c r="D986" s="43"/>
    </row>
    <row r="987" spans="4:4">
      <c r="D987" s="43"/>
    </row>
    <row r="988" spans="4:4">
      <c r="D988" s="43"/>
    </row>
    <row r="989" spans="4:4">
      <c r="D989" s="43"/>
    </row>
    <row r="990" spans="4:4">
      <c r="D990" s="43"/>
    </row>
    <row r="991" spans="4:4">
      <c r="D991" s="43"/>
    </row>
    <row r="992" spans="4:4">
      <c r="D992" s="43"/>
    </row>
    <row r="993" spans="4:4">
      <c r="D993" s="43"/>
    </row>
    <row r="994" spans="4:4">
      <c r="D994" s="43"/>
    </row>
    <row r="995" spans="4:4">
      <c r="D995" s="43"/>
    </row>
    <row r="996" spans="4:4">
      <c r="D996" s="43"/>
    </row>
    <row r="997" spans="4:4">
      <c r="D997" s="43"/>
    </row>
    <row r="998" spans="4:4">
      <c r="D998" s="43"/>
    </row>
    <row r="999" spans="4:4">
      <c r="D999" s="43"/>
    </row>
    <row r="1000" spans="4:4">
      <c r="D1000" s="43"/>
    </row>
    <row r="1001" spans="4:4">
      <c r="D1001" s="43"/>
    </row>
    <row r="1002" spans="4:4">
      <c r="D1002" s="43"/>
    </row>
    <row r="1003" spans="4:4">
      <c r="D1003" s="43"/>
    </row>
    <row r="1004" spans="4:4">
      <c r="D1004" s="43"/>
    </row>
    <row r="1005" spans="4:4">
      <c r="D1005" s="43"/>
    </row>
    <row r="1006" spans="4:4">
      <c r="D1006" s="43"/>
    </row>
    <row r="1007" spans="4:4">
      <c r="D1007" s="43"/>
    </row>
    <row r="1008" spans="4:4">
      <c r="D1008" s="43"/>
    </row>
    <row r="1009" spans="4:4">
      <c r="D1009" s="43"/>
    </row>
    <row r="1010" spans="4:4">
      <c r="D1010" s="43"/>
    </row>
    <row r="1011" spans="4:4">
      <c r="D1011" s="43"/>
    </row>
    <row r="1012" spans="4:4">
      <c r="D1012" s="43"/>
    </row>
    <row r="1013" spans="4:4">
      <c r="D1013" s="43"/>
    </row>
    <row r="1014" spans="4:4">
      <c r="D1014" s="43"/>
    </row>
    <row r="1015" spans="4:4">
      <c r="D1015" s="43"/>
    </row>
    <row r="1016" spans="4:4">
      <c r="D1016" s="43"/>
    </row>
    <row r="1017" spans="4:4">
      <c r="D1017" s="43"/>
    </row>
    <row r="1018" spans="4:4">
      <c r="D1018" s="43"/>
    </row>
    <row r="1019" spans="4:4">
      <c r="D1019" s="43"/>
    </row>
    <row r="1020" spans="4:4">
      <c r="D1020" s="43"/>
    </row>
    <row r="1021" spans="4:4">
      <c r="D1021" s="43"/>
    </row>
    <row r="1022" spans="4:4">
      <c r="D1022" s="43"/>
    </row>
    <row r="1023" spans="4:4">
      <c r="D1023" s="43"/>
    </row>
    <row r="1024" spans="4:4">
      <c r="D1024" s="43"/>
    </row>
    <row r="1025" spans="4:4">
      <c r="D1025" s="43"/>
    </row>
    <row r="1026" spans="4:4">
      <c r="D1026" s="43"/>
    </row>
    <row r="1027" spans="4:4">
      <c r="D1027" s="43"/>
    </row>
    <row r="1028" spans="4:4">
      <c r="D1028" s="43"/>
    </row>
    <row r="1029" spans="4:4">
      <c r="D1029" s="43"/>
    </row>
    <row r="1030" spans="4:4">
      <c r="D1030" s="43"/>
    </row>
    <row r="1031" spans="4:4">
      <c r="D1031" s="43"/>
    </row>
    <row r="1032" spans="4:4">
      <c r="D1032" s="43"/>
    </row>
    <row r="1033" spans="4:4">
      <c r="D1033" s="43"/>
    </row>
    <row r="1034" spans="4:4">
      <c r="D1034" s="43"/>
    </row>
    <row r="1035" spans="4:4">
      <c r="D1035" s="43"/>
    </row>
    <row r="1036" spans="4:4">
      <c r="D1036" s="43"/>
    </row>
    <row r="1037" spans="4:4">
      <c r="D1037" s="43"/>
    </row>
    <row r="1038" spans="4:4">
      <c r="D1038" s="43"/>
    </row>
    <row r="1039" spans="4:4">
      <c r="D1039" s="43"/>
    </row>
    <row r="1040" spans="4:4">
      <c r="D1040" s="43"/>
    </row>
    <row r="1041" spans="4:4">
      <c r="D1041" s="43"/>
    </row>
    <row r="1042" spans="4:4">
      <c r="D1042" s="43"/>
    </row>
    <row r="1043" spans="4:4">
      <c r="D1043" s="43"/>
    </row>
    <row r="1044" spans="4:4">
      <c r="D1044" s="43"/>
    </row>
    <row r="1045" spans="4:4">
      <c r="D1045" s="43"/>
    </row>
    <row r="1046" spans="4:4">
      <c r="D1046" s="43"/>
    </row>
    <row r="1047" spans="4:4">
      <c r="D1047" s="43"/>
    </row>
    <row r="1048" spans="4:4">
      <c r="D1048" s="43"/>
    </row>
    <row r="1049" spans="4:4">
      <c r="D1049" s="43"/>
    </row>
    <row r="1050" spans="4:4">
      <c r="D1050" s="43"/>
    </row>
    <row r="1051" spans="4:4">
      <c r="D1051" s="43"/>
    </row>
    <row r="1052" spans="4:4">
      <c r="D1052" s="43"/>
    </row>
    <row r="1053" spans="4:4">
      <c r="D1053" s="43"/>
    </row>
    <row r="1054" spans="4:4">
      <c r="D1054" s="43"/>
    </row>
    <row r="1055" spans="4:4">
      <c r="D1055" s="43"/>
    </row>
    <row r="1056" spans="4:4">
      <c r="D1056" s="43"/>
    </row>
    <row r="1057" spans="4:4">
      <c r="D1057" s="43"/>
    </row>
    <row r="1058" spans="4:4">
      <c r="D1058" s="43"/>
    </row>
    <row r="1059" spans="4:4">
      <c r="D1059" s="43"/>
    </row>
    <row r="1060" spans="4:4">
      <c r="D1060" s="43"/>
    </row>
    <row r="1061" spans="4:4">
      <c r="D1061" s="43"/>
    </row>
    <row r="1062" spans="4:4">
      <c r="D1062" s="43"/>
    </row>
    <row r="1063" spans="4:4">
      <c r="D1063" s="43"/>
    </row>
    <row r="1064" spans="4:4">
      <c r="D1064" s="43"/>
    </row>
    <row r="1065" spans="4:4">
      <c r="D1065" s="43"/>
    </row>
    <row r="1066" spans="4:4">
      <c r="D1066" s="43"/>
    </row>
    <row r="1067" spans="4:4">
      <c r="D1067" s="43"/>
    </row>
    <row r="1068" spans="4:4">
      <c r="D1068" s="43"/>
    </row>
    <row r="1069" spans="4:4">
      <c r="D1069" s="43"/>
    </row>
    <row r="1070" spans="4:4">
      <c r="D1070" s="43"/>
    </row>
    <row r="1071" spans="4:4">
      <c r="D1071" s="43"/>
    </row>
    <row r="1072" spans="4:4">
      <c r="D1072" s="43"/>
    </row>
    <row r="1073" spans="4:4">
      <c r="D1073" s="43"/>
    </row>
    <row r="1074" spans="4:4">
      <c r="D1074" s="43"/>
    </row>
    <row r="1075" spans="4:4">
      <c r="D1075" s="43"/>
    </row>
    <row r="1076" spans="4:4">
      <c r="D1076" s="43"/>
    </row>
    <row r="1077" spans="4:4">
      <c r="D1077" s="43"/>
    </row>
    <row r="1078" spans="4:4">
      <c r="D1078" s="43"/>
    </row>
    <row r="1079" spans="4:4">
      <c r="D1079" s="43"/>
    </row>
    <row r="1080" spans="4:4">
      <c r="D1080" s="43"/>
    </row>
    <row r="1081" spans="4:4">
      <c r="D1081" s="43"/>
    </row>
    <row r="1082" spans="4:4">
      <c r="D1082" s="43"/>
    </row>
    <row r="1083" spans="4:4">
      <c r="D1083" s="43"/>
    </row>
    <row r="1084" spans="4:4">
      <c r="D1084" s="43"/>
    </row>
    <row r="1085" spans="4:4">
      <c r="D1085" s="43"/>
    </row>
  </sheetData>
  <sheetProtection algorithmName="SHA-512" hashValue="uuGn8rNCGuOJq7EJjhmun/xVammtG+Ra16V6yixdKtLDDgqMTLXo/CBL7LVqQ7rkHYWbjCWlJROcH5nHELcSHw==" saltValue="5vBK1s/j7khL53q1OhShhA==" spinCount="100000" sheet="1" objects="1" scenarios="1"/>
  <pageMargins left="1.1811023622047245" right="0.23622047244094491" top="0.78740157480314965" bottom="0.78740157480314965" header="0.31496062992125984" footer="0.31496062992125984"/>
  <pageSetup paperSize="9" orientation="portrait" r:id="rId1"/>
  <headerFooter>
    <oddHeader>&amp;C&amp;10&amp;EPROJEKTANTSKI POPIS S PREDIZMERAMI
REKONSTRUKCIJA ČUFARJEVE ULICE II. FAZA - JP VO-KA SNAGA</oddHeader>
    <oddFooter>&amp;R&amp;10Stran &amp;P/&amp;N</oddFooter>
  </headerFooter>
  <ignoredErrors>
    <ignoredError sqref="A6:A189" twoDigitTextYear="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J933"/>
  <sheetViews>
    <sheetView view="pageBreakPreview" topLeftCell="A31" zoomScaleSheetLayoutView="100" workbookViewId="0">
      <selection activeCell="E48" sqref="E48"/>
    </sheetView>
  </sheetViews>
  <sheetFormatPr defaultRowHeight="13.5" customHeight="1"/>
  <cols>
    <col min="1" max="1" width="3.88671875" style="650" customWidth="1"/>
    <col min="2" max="2" width="6.77734375" style="653" customWidth="1"/>
    <col min="3" max="3" width="41" style="617" customWidth="1"/>
    <col min="4" max="4" width="14.109375" style="617" customWidth="1"/>
    <col min="5" max="6" width="8.88671875" style="613"/>
    <col min="7" max="16384" width="8.88671875" style="617"/>
  </cols>
  <sheetData>
    <row r="1" spans="1:4" s="579" customFormat="1" ht="13.5" customHeight="1">
      <c r="A1" s="577"/>
      <c r="B1" s="577"/>
      <c r="C1" s="578"/>
      <c r="D1" s="578"/>
    </row>
    <row r="2" spans="1:4" s="579" customFormat="1" ht="13.5" customHeight="1">
      <c r="A2" s="1027" t="s">
        <v>1113</v>
      </c>
      <c r="B2" s="1028"/>
      <c r="C2" s="1028"/>
      <c r="D2" s="1029"/>
    </row>
    <row r="3" spans="1:4" s="579" customFormat="1" ht="13.5" customHeight="1">
      <c r="A3" s="577"/>
      <c r="B3" s="577"/>
      <c r="C3" s="578"/>
      <c r="D3" s="578"/>
    </row>
    <row r="4" spans="1:4" s="579" customFormat="1" ht="13.5" customHeight="1">
      <c r="A4" s="577"/>
      <c r="B4" s="577"/>
      <c r="C4" s="578"/>
      <c r="D4" s="578"/>
    </row>
    <row r="5" spans="1:4" s="579" customFormat="1" ht="19.899999999999999" customHeight="1">
      <c r="A5" s="577"/>
      <c r="B5" s="580"/>
      <c r="D5" s="580"/>
    </row>
    <row r="6" spans="1:4" s="579" customFormat="1" ht="13.5" customHeight="1">
      <c r="D6" s="578"/>
    </row>
    <row r="7" spans="1:4" s="579" customFormat="1" ht="13.5" customHeight="1">
      <c r="A7" s="577"/>
      <c r="B7" s="577"/>
      <c r="C7" s="578"/>
      <c r="D7" s="578"/>
    </row>
    <row r="8" spans="1:4" s="579" customFormat="1" ht="13.5" customHeight="1">
      <c r="D8" s="578"/>
    </row>
    <row r="9" spans="1:4" s="579" customFormat="1" ht="13.5" customHeight="1">
      <c r="D9" s="578"/>
    </row>
    <row r="10" spans="1:4" s="579" customFormat="1" ht="13.5" customHeight="1">
      <c r="D10" s="578"/>
    </row>
    <row r="11" spans="1:4" s="581" customFormat="1" ht="12.75">
      <c r="D11" s="582"/>
    </row>
    <row r="12" spans="1:4" s="581" customFormat="1" ht="13.5" customHeight="1">
      <c r="D12" s="582"/>
    </row>
    <row r="13" spans="1:4" s="581" customFormat="1" ht="12.75">
      <c r="D13" s="582"/>
    </row>
    <row r="14" spans="1:4" s="581" customFormat="1" ht="13.5" customHeight="1">
      <c r="D14" s="582"/>
    </row>
    <row r="15" spans="1:4" s="581" customFormat="1" ht="13.5" customHeight="1">
      <c r="C15" s="583" t="s">
        <v>1114</v>
      </c>
      <c r="D15" s="582"/>
    </row>
    <row r="16" spans="1:4" s="581" customFormat="1" ht="13.5" customHeight="1">
      <c r="A16" s="584"/>
      <c r="B16" s="585"/>
      <c r="C16" s="586"/>
      <c r="D16" s="587"/>
    </row>
    <row r="17" spans="1:9" s="581" customFormat="1" ht="13.5" customHeight="1">
      <c r="D17" s="588"/>
    </row>
    <row r="18" spans="1:9" s="581" customFormat="1" ht="13.5" customHeight="1">
      <c r="D18" s="587"/>
    </row>
    <row r="19" spans="1:9" s="581" customFormat="1" ht="13.5" customHeight="1">
      <c r="A19" s="589"/>
      <c r="B19" s="589"/>
      <c r="D19" s="582"/>
    </row>
    <row r="20" spans="1:9" s="581" customFormat="1" ht="13.5" customHeight="1">
      <c r="A20" s="589"/>
      <c r="B20" s="589"/>
      <c r="D20" s="582"/>
    </row>
    <row r="21" spans="1:9" s="581" customFormat="1" ht="13.5" customHeight="1">
      <c r="A21" s="589"/>
      <c r="B21" s="589"/>
      <c r="C21" s="589"/>
      <c r="D21" s="582"/>
    </row>
    <row r="22" spans="1:9" s="581" customFormat="1" ht="13.5" customHeight="1">
      <c r="A22" s="584"/>
      <c r="B22" s="585"/>
      <c r="C22" s="589"/>
      <c r="D22" s="582"/>
    </row>
    <row r="23" spans="1:9" s="581" customFormat="1" ht="13.5" customHeight="1">
      <c r="A23" s="584"/>
      <c r="B23" s="585"/>
      <c r="C23" s="590"/>
      <c r="D23" s="582"/>
    </row>
    <row r="24" spans="1:9" s="581" customFormat="1" ht="13.5" customHeight="1">
      <c r="D24" s="81"/>
      <c r="E24" s="591"/>
      <c r="F24" s="591"/>
      <c r="G24" s="591"/>
      <c r="H24" s="591"/>
      <c r="I24" s="591"/>
    </row>
    <row r="25" spans="1:9" s="581" customFormat="1" ht="13.5" customHeight="1">
      <c r="D25" s="81"/>
      <c r="E25" s="591"/>
      <c r="F25" s="591"/>
      <c r="G25" s="591"/>
      <c r="H25" s="591"/>
      <c r="I25" s="591"/>
    </row>
    <row r="26" spans="1:9" s="581" customFormat="1" ht="13.5" customHeight="1">
      <c r="D26" s="592"/>
    </row>
    <row r="27" spans="1:9" s="581" customFormat="1" ht="13.5" customHeight="1">
      <c r="D27" s="592"/>
    </row>
    <row r="28" spans="1:9" s="581" customFormat="1" ht="13.5" customHeight="1">
      <c r="D28" s="592"/>
    </row>
    <row r="29" spans="1:9" s="581" customFormat="1" ht="13.5" customHeight="1">
      <c r="D29" s="592"/>
    </row>
    <row r="30" spans="1:9" s="581" customFormat="1" ht="13.5" customHeight="1">
      <c r="A30" s="584" t="s">
        <v>1115</v>
      </c>
      <c r="B30" s="585"/>
      <c r="C30" s="133" t="s">
        <v>1116</v>
      </c>
      <c r="D30" s="592"/>
    </row>
    <row r="31" spans="1:9" s="581" customFormat="1" ht="13.5" customHeight="1">
      <c r="C31" s="133" t="s">
        <v>1117</v>
      </c>
      <c r="D31" s="588"/>
    </row>
    <row r="32" spans="1:9" s="581" customFormat="1" ht="13.5" customHeight="1">
      <c r="C32" s="133" t="s">
        <v>1118</v>
      </c>
      <c r="D32" s="592"/>
    </row>
    <row r="33" spans="1:4" s="581" customFormat="1" ht="13.5" customHeight="1">
      <c r="D33" s="592"/>
    </row>
    <row r="34" spans="1:4" s="581" customFormat="1" ht="13.5" customHeight="1">
      <c r="A34" s="584"/>
      <c r="B34" s="585"/>
      <c r="C34" s="81"/>
      <c r="D34" s="592"/>
    </row>
    <row r="35" spans="1:4" s="581" customFormat="1" ht="47.25" customHeight="1">
      <c r="A35" s="584" t="s">
        <v>1119</v>
      </c>
      <c r="B35" s="588"/>
      <c r="C35" s="593" t="s">
        <v>1120</v>
      </c>
      <c r="D35" s="592"/>
    </row>
    <row r="36" spans="1:4" s="581" customFormat="1" ht="13.5" customHeight="1">
      <c r="A36" s="594"/>
      <c r="B36" s="585"/>
      <c r="C36" s="592"/>
      <c r="D36" s="592"/>
    </row>
    <row r="37" spans="1:4" s="581" customFormat="1" ht="13.5" customHeight="1">
      <c r="A37" s="584"/>
      <c r="B37" s="591"/>
      <c r="D37" s="592"/>
    </row>
    <row r="38" spans="1:4" s="581" customFormat="1" ht="13.5" customHeight="1">
      <c r="A38" s="589"/>
      <c r="B38" s="595"/>
      <c r="C38" s="86"/>
      <c r="D38" s="592"/>
    </row>
    <row r="39" spans="1:4" s="581" customFormat="1" ht="13.5" customHeight="1">
      <c r="A39" s="584" t="s">
        <v>1121</v>
      </c>
      <c r="B39" s="589"/>
      <c r="C39" s="596" t="s">
        <v>1122</v>
      </c>
      <c r="D39" s="592"/>
    </row>
    <row r="40" spans="1:4" s="581" customFormat="1" ht="13.5" customHeight="1">
      <c r="A40" s="584" t="s">
        <v>1123</v>
      </c>
      <c r="B40" s="585"/>
      <c r="C40" s="597" t="s">
        <v>1124</v>
      </c>
      <c r="D40" s="588"/>
    </row>
    <row r="41" spans="1:4" s="579" customFormat="1" ht="13.5" customHeight="1">
      <c r="A41" s="584" t="s">
        <v>1125</v>
      </c>
      <c r="B41" s="585"/>
      <c r="C41" s="597" t="s">
        <v>1126</v>
      </c>
      <c r="D41" s="578"/>
    </row>
    <row r="42" spans="1:4" s="579" customFormat="1" ht="13.5" customHeight="1">
      <c r="A42" s="584"/>
      <c r="B42" s="585"/>
      <c r="C42" s="592"/>
      <c r="D42" s="578"/>
    </row>
    <row r="43" spans="1:4" s="581" customFormat="1" ht="13.5" customHeight="1">
      <c r="A43" s="81" t="s">
        <v>1127</v>
      </c>
      <c r="B43" s="589"/>
      <c r="C43" s="598" t="s">
        <v>1128</v>
      </c>
      <c r="D43" s="592"/>
    </row>
    <row r="44" spans="1:4" s="581" customFormat="1" ht="13.5" customHeight="1">
      <c r="A44" s="81"/>
      <c r="B44" s="589"/>
      <c r="C44" s="598"/>
      <c r="D44" s="592"/>
    </row>
    <row r="45" spans="1:4" s="581" customFormat="1" ht="13.5" customHeight="1">
      <c r="A45" s="81"/>
      <c r="B45" s="589"/>
      <c r="C45" s="598"/>
      <c r="D45" s="592"/>
    </row>
    <row r="46" spans="1:4" s="581" customFormat="1" ht="13.5" customHeight="1">
      <c r="A46" s="81"/>
      <c r="B46" s="589"/>
      <c r="C46" s="598"/>
      <c r="D46" s="592"/>
    </row>
    <row r="47" spans="1:4" s="581" customFormat="1" ht="13.5" customHeight="1">
      <c r="A47" s="81"/>
      <c r="B47" s="589"/>
      <c r="C47" s="598"/>
      <c r="D47" s="592"/>
    </row>
    <row r="48" spans="1:4" s="581" customFormat="1" ht="13.5" customHeight="1">
      <c r="A48" s="1030" t="s">
        <v>1129</v>
      </c>
      <c r="B48" s="1030"/>
      <c r="C48" s="1030"/>
      <c r="D48" s="1030"/>
    </row>
    <row r="49" spans="1:10" s="581" customFormat="1" ht="13.5" customHeight="1">
      <c r="A49" s="599"/>
      <c r="B49" s="599"/>
      <c r="C49" s="599"/>
      <c r="D49" s="599"/>
    </row>
    <row r="50" spans="1:10" s="581" customFormat="1" ht="13.5" customHeight="1">
      <c r="A50" s="582"/>
      <c r="B50" s="1031" t="s">
        <v>1130</v>
      </c>
      <c r="C50" s="1031"/>
      <c r="D50" s="1031"/>
    </row>
    <row r="51" spans="1:10" s="581" customFormat="1" ht="13.5" customHeight="1">
      <c r="A51" s="600"/>
      <c r="B51" s="601"/>
      <c r="D51" s="582"/>
    </row>
    <row r="52" spans="1:10" s="581" customFormat="1" ht="13.5" customHeight="1">
      <c r="A52" s="600"/>
      <c r="B52" s="602" t="s">
        <v>423</v>
      </c>
      <c r="C52" s="603" t="s">
        <v>424</v>
      </c>
      <c r="D52" s="604">
        <f>'KANAL-PREDDELA'!G16</f>
        <v>0</v>
      </c>
    </row>
    <row r="53" spans="1:10" s="581" customFormat="1" ht="13.5" customHeight="1">
      <c r="A53" s="600"/>
      <c r="B53" s="602"/>
      <c r="D53" s="582"/>
    </row>
    <row r="54" spans="1:10" s="581" customFormat="1" ht="13.5" customHeight="1">
      <c r="A54" s="600"/>
      <c r="B54" s="605" t="s">
        <v>454</v>
      </c>
      <c r="C54" s="606" t="s">
        <v>455</v>
      </c>
      <c r="D54" s="607">
        <f>'KANAL K'!G10</f>
        <v>0</v>
      </c>
    </row>
    <row r="55" spans="1:10" s="581" customFormat="1" ht="26.25" customHeight="1" thickBot="1">
      <c r="A55" s="600"/>
      <c r="B55" s="608"/>
      <c r="C55" s="609" t="s">
        <v>456</v>
      </c>
      <c r="D55" s="610"/>
    </row>
    <row r="56" spans="1:10" s="581" customFormat="1" ht="13.5" customHeight="1" thickTop="1">
      <c r="A56" s="600"/>
      <c r="B56" s="605"/>
      <c r="C56" s="611"/>
      <c r="D56" s="607"/>
    </row>
    <row r="57" spans="1:10" ht="13.5" customHeight="1">
      <c r="A57" s="612"/>
      <c r="B57" s="582" t="s">
        <v>6</v>
      </c>
      <c r="C57" s="582"/>
      <c r="D57" s="604">
        <f>SUM(D52:D56)</f>
        <v>0</v>
      </c>
      <c r="G57" s="614"/>
      <c r="H57" s="581"/>
      <c r="I57" s="615"/>
      <c r="J57" s="616"/>
    </row>
    <row r="58" spans="1:10" ht="13.5" customHeight="1">
      <c r="A58" s="612"/>
      <c r="B58" s="618"/>
      <c r="C58" s="618"/>
      <c r="D58" s="619"/>
      <c r="G58" s="614"/>
      <c r="H58" s="620"/>
      <c r="I58" s="620"/>
      <c r="J58" s="621"/>
    </row>
    <row r="59" spans="1:10" ht="13.5" customHeight="1">
      <c r="A59" s="612"/>
      <c r="B59" s="582" t="s">
        <v>1131</v>
      </c>
      <c r="C59" s="582"/>
      <c r="D59" s="604">
        <f>+D57*0.22</f>
        <v>0</v>
      </c>
      <c r="G59" s="614"/>
      <c r="H59" s="622"/>
      <c r="I59" s="622"/>
      <c r="J59" s="621"/>
    </row>
    <row r="60" spans="1:10" ht="13.5" customHeight="1" thickBot="1">
      <c r="A60" s="612"/>
      <c r="B60" s="623"/>
      <c r="C60" s="623"/>
      <c r="D60" s="624"/>
      <c r="G60" s="614"/>
      <c r="H60" s="622"/>
      <c r="I60" s="622"/>
      <c r="J60" s="616"/>
    </row>
    <row r="61" spans="1:10" ht="13.5" customHeight="1">
      <c r="A61" s="612"/>
      <c r="B61" s="618"/>
      <c r="C61" s="618"/>
      <c r="D61" s="582"/>
      <c r="G61" s="614"/>
      <c r="H61" s="620"/>
      <c r="I61" s="620"/>
      <c r="J61" s="621"/>
    </row>
    <row r="62" spans="1:10" ht="13.5" customHeight="1">
      <c r="A62" s="612"/>
      <c r="B62" s="625" t="s">
        <v>1132</v>
      </c>
      <c r="C62" s="625"/>
      <c r="D62" s="626">
        <f>SUM(D57:D59)</f>
        <v>0</v>
      </c>
      <c r="G62" s="614"/>
      <c r="H62" s="627"/>
      <c r="I62" s="627"/>
      <c r="J62" s="621"/>
    </row>
    <row r="63" spans="1:10" ht="13.5" customHeight="1" thickBot="1">
      <c r="A63" s="628"/>
      <c r="B63" s="629"/>
      <c r="C63" s="629"/>
      <c r="D63" s="630"/>
      <c r="G63" s="631"/>
      <c r="H63" s="1032"/>
      <c r="I63" s="1032"/>
      <c r="J63" s="1032"/>
    </row>
    <row r="64" spans="1:10" ht="13.5" customHeight="1" thickTop="1">
      <c r="A64" s="628"/>
      <c r="B64" s="632"/>
      <c r="C64" s="632"/>
      <c r="D64" s="633"/>
      <c r="G64" s="631"/>
      <c r="H64" s="634"/>
      <c r="I64" s="634"/>
      <c r="J64" s="635"/>
    </row>
    <row r="65" spans="1:4" ht="13.5" customHeight="1">
      <c r="A65" s="628"/>
      <c r="B65" s="636"/>
      <c r="C65" s="637"/>
      <c r="D65" s="637"/>
    </row>
    <row r="66" spans="1:4" ht="13.5" customHeight="1">
      <c r="A66" s="628"/>
      <c r="B66" s="636"/>
      <c r="C66" s="638"/>
      <c r="D66" s="638"/>
    </row>
    <row r="67" spans="1:4" ht="13.5" customHeight="1">
      <c r="A67" s="628"/>
      <c r="B67" s="636"/>
      <c r="C67" s="638"/>
      <c r="D67" s="638"/>
    </row>
    <row r="68" spans="1:4" ht="13.5" customHeight="1">
      <c r="A68" s="639"/>
      <c r="B68" s="636"/>
      <c r="C68" s="637"/>
      <c r="D68" s="640"/>
    </row>
    <row r="69" spans="1:4" ht="13.5" customHeight="1">
      <c r="A69" s="628"/>
      <c r="B69" s="636"/>
      <c r="C69" s="638"/>
      <c r="D69" s="641"/>
    </row>
    <row r="70" spans="1:4" ht="13.5" customHeight="1">
      <c r="A70" s="628"/>
      <c r="B70" s="636"/>
      <c r="C70" s="637"/>
      <c r="D70" s="637"/>
    </row>
    <row r="71" spans="1:4" ht="13.5" customHeight="1">
      <c r="A71" s="628"/>
      <c r="B71" s="636"/>
      <c r="C71" s="638"/>
      <c r="D71" s="638"/>
    </row>
    <row r="72" spans="1:4" ht="13.5" customHeight="1">
      <c r="A72" s="628"/>
      <c r="B72" s="636"/>
      <c r="C72" s="638"/>
      <c r="D72" s="638"/>
    </row>
    <row r="73" spans="1:4" ht="13.5" customHeight="1">
      <c r="A73" s="628"/>
      <c r="B73" s="636"/>
      <c r="C73" s="637"/>
      <c r="D73" s="637"/>
    </row>
    <row r="74" spans="1:4" ht="13.5" customHeight="1">
      <c r="A74" s="628"/>
      <c r="B74" s="636"/>
      <c r="C74" s="638"/>
      <c r="D74" s="638"/>
    </row>
    <row r="75" spans="1:4" ht="13.5" customHeight="1">
      <c r="A75" s="628"/>
      <c r="B75" s="636"/>
      <c r="C75" s="637"/>
      <c r="D75" s="637"/>
    </row>
    <row r="76" spans="1:4" ht="13.5" customHeight="1">
      <c r="A76" s="628"/>
      <c r="B76" s="636"/>
      <c r="C76" s="637"/>
      <c r="D76" s="637"/>
    </row>
    <row r="77" spans="1:4" ht="13.5" customHeight="1">
      <c r="A77" s="628"/>
      <c r="B77" s="636"/>
      <c r="C77" s="637"/>
      <c r="D77" s="637"/>
    </row>
    <row r="78" spans="1:4" ht="13.5" customHeight="1">
      <c r="A78" s="628"/>
      <c r="B78" s="636"/>
      <c r="C78" s="637"/>
      <c r="D78" s="637"/>
    </row>
    <row r="79" spans="1:4" ht="13.5" customHeight="1">
      <c r="A79" s="628"/>
      <c r="B79" s="636"/>
      <c r="C79" s="638"/>
      <c r="D79" s="638"/>
    </row>
    <row r="80" spans="1:4" ht="13.5" customHeight="1">
      <c r="A80" s="628"/>
      <c r="B80" s="636"/>
      <c r="C80" s="637"/>
      <c r="D80" s="637"/>
    </row>
    <row r="81" spans="1:4" ht="13.5" customHeight="1">
      <c r="A81" s="628"/>
      <c r="B81" s="636"/>
      <c r="C81" s="638"/>
      <c r="D81" s="638"/>
    </row>
    <row r="82" spans="1:4" ht="13.5" customHeight="1">
      <c r="A82" s="628"/>
      <c r="B82" s="636"/>
      <c r="C82" s="637"/>
      <c r="D82" s="637"/>
    </row>
    <row r="83" spans="1:4" ht="13.5" customHeight="1">
      <c r="A83" s="628"/>
      <c r="B83" s="636"/>
      <c r="C83" s="638"/>
      <c r="D83" s="638"/>
    </row>
    <row r="84" spans="1:4" ht="13.5" customHeight="1">
      <c r="A84" s="628"/>
      <c r="B84" s="636"/>
      <c r="C84" s="637"/>
      <c r="D84" s="637"/>
    </row>
    <row r="85" spans="1:4" ht="13.5" customHeight="1">
      <c r="A85" s="628"/>
      <c r="B85" s="636"/>
      <c r="C85" s="638"/>
      <c r="D85" s="638"/>
    </row>
    <row r="86" spans="1:4" ht="13.5" customHeight="1">
      <c r="A86" s="628"/>
      <c r="B86" s="636"/>
      <c r="C86" s="638"/>
      <c r="D86" s="638"/>
    </row>
    <row r="87" spans="1:4" ht="13.5" customHeight="1">
      <c r="A87" s="628"/>
      <c r="B87" s="636"/>
      <c r="C87" s="637"/>
      <c r="D87" s="637"/>
    </row>
    <row r="88" spans="1:4" ht="13.5" customHeight="1">
      <c r="A88" s="628"/>
      <c r="B88" s="636"/>
      <c r="C88" s="638"/>
      <c r="D88" s="638"/>
    </row>
    <row r="89" spans="1:4" ht="13.5" customHeight="1">
      <c r="A89" s="628"/>
      <c r="B89" s="636"/>
      <c r="C89" s="638"/>
      <c r="D89" s="638"/>
    </row>
    <row r="90" spans="1:4" ht="13.5" customHeight="1">
      <c r="A90" s="628"/>
      <c r="B90" s="636"/>
      <c r="C90" s="637"/>
      <c r="D90" s="637"/>
    </row>
    <row r="91" spans="1:4" ht="13.5" customHeight="1">
      <c r="A91" s="628"/>
      <c r="B91" s="636"/>
      <c r="C91" s="638"/>
      <c r="D91" s="638"/>
    </row>
    <row r="92" spans="1:4" ht="13.5" customHeight="1">
      <c r="A92" s="628"/>
      <c r="B92" s="636"/>
      <c r="C92" s="637"/>
      <c r="D92" s="637"/>
    </row>
    <row r="93" spans="1:4" ht="13.5" customHeight="1">
      <c r="A93" s="628"/>
      <c r="B93" s="636"/>
      <c r="C93" s="637"/>
      <c r="D93" s="637"/>
    </row>
    <row r="94" spans="1:4" ht="13.5" customHeight="1">
      <c r="A94" s="628"/>
      <c r="B94" s="636"/>
      <c r="C94" s="637"/>
      <c r="D94" s="637"/>
    </row>
    <row r="95" spans="1:4" ht="13.5" customHeight="1">
      <c r="A95" s="628"/>
      <c r="B95" s="636"/>
      <c r="C95" s="637"/>
      <c r="D95" s="637"/>
    </row>
    <row r="96" spans="1:4" ht="13.5" customHeight="1">
      <c r="A96" s="628"/>
      <c r="B96" s="636"/>
      <c r="C96" s="637"/>
      <c r="D96" s="637"/>
    </row>
    <row r="97" spans="1:4" ht="13.5" customHeight="1">
      <c r="A97" s="628"/>
      <c r="B97" s="636"/>
      <c r="C97" s="637"/>
      <c r="D97" s="637"/>
    </row>
    <row r="98" spans="1:4" ht="13.5" customHeight="1">
      <c r="A98" s="628"/>
      <c r="B98" s="636"/>
      <c r="C98" s="638"/>
      <c r="D98" s="638"/>
    </row>
    <row r="99" spans="1:4" ht="13.5" customHeight="1">
      <c r="A99" s="628"/>
      <c r="B99" s="636"/>
      <c r="C99" s="638"/>
      <c r="D99" s="638"/>
    </row>
    <row r="100" spans="1:4" ht="13.5" customHeight="1">
      <c r="A100" s="628"/>
      <c r="B100" s="636"/>
      <c r="C100" s="637"/>
      <c r="D100" s="637"/>
    </row>
    <row r="101" spans="1:4" ht="13.5" customHeight="1">
      <c r="A101" s="628"/>
      <c r="B101" s="636"/>
      <c r="C101" s="637"/>
      <c r="D101" s="637"/>
    </row>
    <row r="102" spans="1:4" ht="13.5" customHeight="1">
      <c r="A102" s="628"/>
      <c r="B102" s="636"/>
      <c r="C102" s="638"/>
      <c r="D102" s="638"/>
    </row>
    <row r="103" spans="1:4" ht="13.5" customHeight="1">
      <c r="A103" s="628"/>
      <c r="B103" s="636"/>
      <c r="C103" s="638"/>
      <c r="D103" s="638"/>
    </row>
    <row r="104" spans="1:4" ht="13.5" customHeight="1">
      <c r="A104" s="628"/>
      <c r="B104" s="636"/>
      <c r="C104" s="637"/>
      <c r="D104" s="637"/>
    </row>
    <row r="105" spans="1:4" ht="13.5" customHeight="1">
      <c r="A105" s="628"/>
      <c r="B105" s="636"/>
      <c r="C105" s="638"/>
      <c r="D105" s="638"/>
    </row>
    <row r="106" spans="1:4" ht="13.5" customHeight="1">
      <c r="A106" s="628"/>
      <c r="B106" s="636"/>
      <c r="C106" s="638"/>
      <c r="D106" s="638"/>
    </row>
    <row r="107" spans="1:4" ht="13.5" customHeight="1">
      <c r="A107" s="628"/>
      <c r="B107" s="636"/>
      <c r="C107" s="637"/>
      <c r="D107" s="637"/>
    </row>
    <row r="108" spans="1:4" ht="13.5" customHeight="1">
      <c r="A108" s="628"/>
      <c r="B108" s="636"/>
      <c r="C108" s="638"/>
      <c r="D108" s="638"/>
    </row>
    <row r="109" spans="1:4" ht="13.5" customHeight="1">
      <c r="A109" s="628"/>
      <c r="B109" s="636"/>
      <c r="C109" s="637"/>
      <c r="D109" s="637"/>
    </row>
    <row r="110" spans="1:4" ht="13.5" customHeight="1">
      <c r="A110" s="628"/>
      <c r="B110" s="636"/>
      <c r="C110" s="637"/>
      <c r="D110" s="637"/>
    </row>
    <row r="111" spans="1:4" ht="13.5" customHeight="1">
      <c r="A111" s="628"/>
      <c r="B111" s="636"/>
      <c r="C111" s="638"/>
      <c r="D111" s="638"/>
    </row>
    <row r="112" spans="1:4" ht="13.5" customHeight="1">
      <c r="A112" s="628"/>
      <c r="B112" s="636"/>
      <c r="C112" s="638"/>
      <c r="D112" s="638"/>
    </row>
    <row r="113" spans="1:6" ht="13.5" customHeight="1">
      <c r="A113" s="628"/>
      <c r="B113" s="636"/>
      <c r="C113" s="638"/>
      <c r="D113" s="638"/>
    </row>
    <row r="114" spans="1:6" s="644" customFormat="1" ht="13.5" customHeight="1">
      <c r="A114" s="642"/>
      <c r="B114" s="636"/>
      <c r="C114" s="638"/>
      <c r="D114" s="638"/>
      <c r="E114" s="643"/>
      <c r="F114" s="643"/>
    </row>
    <row r="115" spans="1:6" ht="13.5" customHeight="1">
      <c r="A115" s="628"/>
      <c r="B115" s="636"/>
      <c r="C115" s="638"/>
      <c r="D115" s="638"/>
    </row>
    <row r="116" spans="1:6" ht="13.5" customHeight="1">
      <c r="A116" s="628"/>
      <c r="B116" s="636"/>
      <c r="C116" s="638"/>
      <c r="D116" s="638"/>
    </row>
    <row r="117" spans="1:6" ht="13.5" customHeight="1">
      <c r="A117" s="628"/>
      <c r="B117" s="636"/>
      <c r="C117" s="638"/>
      <c r="D117" s="638"/>
    </row>
    <row r="118" spans="1:6" ht="13.5" customHeight="1">
      <c r="A118" s="628"/>
      <c r="B118" s="636"/>
      <c r="C118" s="638"/>
      <c r="D118" s="638"/>
    </row>
    <row r="119" spans="1:6" ht="13.5" customHeight="1">
      <c r="A119" s="628"/>
      <c r="B119" s="636"/>
      <c r="C119" s="638"/>
      <c r="D119" s="638"/>
    </row>
    <row r="120" spans="1:6" ht="13.5" customHeight="1">
      <c r="A120" s="628"/>
      <c r="B120" s="636"/>
      <c r="C120" s="638"/>
      <c r="D120" s="638"/>
    </row>
    <row r="121" spans="1:6" ht="13.5" customHeight="1">
      <c r="A121" s="628"/>
      <c r="B121" s="636"/>
      <c r="C121" s="637"/>
      <c r="D121" s="637"/>
    </row>
    <row r="122" spans="1:6" ht="13.5" customHeight="1">
      <c r="A122" s="628"/>
      <c r="B122" s="636"/>
      <c r="C122" s="637"/>
      <c r="D122" s="637"/>
    </row>
    <row r="123" spans="1:6" ht="13.5" customHeight="1">
      <c r="A123" s="628"/>
      <c r="B123" s="636"/>
      <c r="C123" s="638"/>
      <c r="D123" s="638"/>
    </row>
    <row r="124" spans="1:6" ht="13.5" customHeight="1">
      <c r="A124" s="628"/>
      <c r="B124" s="636"/>
      <c r="C124" s="638"/>
      <c r="D124" s="638"/>
    </row>
    <row r="125" spans="1:6" ht="13.5" customHeight="1">
      <c r="A125" s="628"/>
      <c r="B125" s="636"/>
      <c r="C125" s="637"/>
      <c r="D125" s="637"/>
    </row>
    <row r="126" spans="1:6" ht="13.5" customHeight="1">
      <c r="A126" s="628"/>
      <c r="B126" s="636"/>
      <c r="C126" s="638"/>
      <c r="D126" s="638"/>
    </row>
    <row r="127" spans="1:6" ht="13.5" customHeight="1">
      <c r="A127" s="628"/>
      <c r="B127" s="636"/>
      <c r="C127" s="638"/>
      <c r="D127" s="638"/>
    </row>
    <row r="128" spans="1:6" ht="13.5" customHeight="1">
      <c r="A128" s="628"/>
      <c r="B128" s="636"/>
      <c r="C128" s="637"/>
      <c r="D128" s="637"/>
    </row>
    <row r="129" spans="1:4" ht="13.5" customHeight="1">
      <c r="A129" s="628"/>
      <c r="B129" s="636"/>
      <c r="C129" s="638"/>
      <c r="D129" s="638"/>
    </row>
    <row r="130" spans="1:4" ht="13.5" customHeight="1">
      <c r="A130" s="628"/>
      <c r="B130" s="636"/>
      <c r="C130" s="637"/>
      <c r="D130" s="637"/>
    </row>
    <row r="131" spans="1:4" ht="13.5" customHeight="1">
      <c r="A131" s="628"/>
      <c r="B131" s="636"/>
      <c r="C131" s="638"/>
      <c r="D131" s="638"/>
    </row>
    <row r="132" spans="1:4" ht="13.5" customHeight="1">
      <c r="A132" s="628"/>
      <c r="B132" s="636"/>
      <c r="C132" s="638"/>
      <c r="D132" s="638"/>
    </row>
    <row r="133" spans="1:4" ht="13.5" customHeight="1">
      <c r="A133" s="628"/>
      <c r="B133" s="645"/>
      <c r="C133" s="646"/>
      <c r="D133" s="646"/>
    </row>
    <row r="134" spans="1:4" ht="13.5" customHeight="1">
      <c r="A134" s="628"/>
      <c r="B134" s="636"/>
      <c r="C134" s="637"/>
      <c r="D134" s="637"/>
    </row>
    <row r="135" spans="1:4" ht="13.5" customHeight="1">
      <c r="A135" s="628"/>
      <c r="B135" s="636"/>
      <c r="C135" s="637"/>
      <c r="D135" s="637"/>
    </row>
    <row r="136" spans="1:4" ht="13.5" customHeight="1">
      <c r="A136" s="628"/>
      <c r="B136" s="636"/>
      <c r="C136" s="637"/>
      <c r="D136" s="637"/>
    </row>
    <row r="137" spans="1:4" ht="13.5" customHeight="1">
      <c r="A137" s="628"/>
      <c r="B137" s="636"/>
      <c r="C137" s="637"/>
      <c r="D137" s="637"/>
    </row>
    <row r="138" spans="1:4" ht="13.5" customHeight="1">
      <c r="A138" s="628"/>
      <c r="B138" s="636"/>
      <c r="C138" s="637"/>
      <c r="D138" s="637"/>
    </row>
    <row r="139" spans="1:4" ht="13.5" customHeight="1">
      <c r="A139" s="628"/>
      <c r="B139" s="636"/>
      <c r="C139" s="637"/>
      <c r="D139" s="637"/>
    </row>
    <row r="140" spans="1:4" ht="13.5" customHeight="1">
      <c r="A140" s="628"/>
      <c r="B140" s="636"/>
      <c r="C140" s="637"/>
      <c r="D140" s="637"/>
    </row>
    <row r="141" spans="1:4" ht="13.5" customHeight="1">
      <c r="A141" s="628"/>
      <c r="B141" s="636"/>
      <c r="C141" s="637"/>
      <c r="D141" s="637"/>
    </row>
    <row r="142" spans="1:4" ht="13.5" customHeight="1">
      <c r="A142" s="628"/>
      <c r="B142" s="636"/>
      <c r="C142" s="638"/>
      <c r="D142" s="638"/>
    </row>
    <row r="143" spans="1:4" ht="13.5" customHeight="1">
      <c r="A143" s="628"/>
      <c r="B143" s="636"/>
      <c r="C143" s="638"/>
      <c r="D143" s="638"/>
    </row>
    <row r="144" spans="1:4" ht="13.5" customHeight="1">
      <c r="A144" s="628"/>
      <c r="B144" s="636"/>
      <c r="C144" s="638"/>
      <c r="D144" s="638"/>
    </row>
    <row r="145" spans="1:4" ht="13.5" customHeight="1">
      <c r="A145" s="628"/>
      <c r="B145" s="636"/>
      <c r="C145" s="637"/>
      <c r="D145" s="637"/>
    </row>
    <row r="146" spans="1:4" ht="13.5" customHeight="1">
      <c r="A146" s="628"/>
      <c r="B146" s="636"/>
      <c r="C146" s="637"/>
      <c r="D146" s="637"/>
    </row>
    <row r="147" spans="1:4" s="647" customFormat="1" ht="13.5" customHeight="1">
      <c r="A147" s="628"/>
      <c r="B147" s="636"/>
      <c r="C147" s="637"/>
      <c r="D147" s="637"/>
    </row>
    <row r="148" spans="1:4" ht="13.5" customHeight="1">
      <c r="A148" s="628"/>
      <c r="B148" s="636"/>
      <c r="C148" s="637"/>
      <c r="D148" s="637"/>
    </row>
    <row r="149" spans="1:4" ht="13.5" customHeight="1">
      <c r="A149" s="628"/>
      <c r="B149" s="636"/>
      <c r="C149" s="637"/>
      <c r="D149" s="637"/>
    </row>
    <row r="150" spans="1:4" ht="13.5" customHeight="1">
      <c r="A150" s="628"/>
      <c r="B150" s="636"/>
      <c r="C150" s="638"/>
      <c r="D150" s="638"/>
    </row>
    <row r="151" spans="1:4" ht="13.5" customHeight="1">
      <c r="A151" s="628"/>
      <c r="B151" s="636"/>
      <c r="C151" s="637"/>
      <c r="D151" s="637"/>
    </row>
    <row r="152" spans="1:4" ht="13.5" customHeight="1">
      <c r="A152" s="628"/>
      <c r="B152" s="636"/>
      <c r="C152" s="638"/>
      <c r="D152" s="638"/>
    </row>
    <row r="153" spans="1:4" ht="13.5" customHeight="1">
      <c r="A153" s="628"/>
      <c r="B153" s="636"/>
      <c r="C153" s="638"/>
      <c r="D153" s="638"/>
    </row>
    <row r="154" spans="1:4" ht="13.5" customHeight="1">
      <c r="A154" s="628"/>
      <c r="B154" s="636"/>
      <c r="C154" s="637"/>
      <c r="D154" s="637"/>
    </row>
    <row r="155" spans="1:4" ht="13.5" customHeight="1">
      <c r="A155" s="628"/>
      <c r="B155" s="636"/>
      <c r="C155" s="637"/>
      <c r="D155" s="637"/>
    </row>
    <row r="156" spans="1:4" ht="13.5" customHeight="1">
      <c r="A156" s="628"/>
      <c r="B156" s="636"/>
      <c r="C156" s="637"/>
      <c r="D156" s="637"/>
    </row>
    <row r="157" spans="1:4" ht="13.5" customHeight="1">
      <c r="A157" s="628"/>
      <c r="B157" s="636"/>
      <c r="C157" s="637"/>
      <c r="D157" s="637"/>
    </row>
    <row r="158" spans="1:4" ht="13.5" customHeight="1">
      <c r="A158" s="628"/>
      <c r="B158" s="636"/>
      <c r="C158" s="638"/>
      <c r="D158" s="638"/>
    </row>
    <row r="159" spans="1:4" ht="13.5" customHeight="1">
      <c r="A159" s="628"/>
      <c r="B159" s="636"/>
      <c r="C159" s="638"/>
      <c r="D159" s="638"/>
    </row>
    <row r="160" spans="1:4" ht="13.5" customHeight="1">
      <c r="A160" s="628"/>
      <c r="B160" s="636"/>
      <c r="C160" s="638"/>
      <c r="D160" s="638"/>
    </row>
    <row r="161" spans="1:4" ht="13.5" customHeight="1">
      <c r="A161" s="628"/>
      <c r="B161" s="636"/>
      <c r="C161" s="638"/>
      <c r="D161" s="638"/>
    </row>
    <row r="162" spans="1:4" ht="13.5" customHeight="1">
      <c r="A162" s="628"/>
      <c r="B162" s="636"/>
      <c r="C162" s="638"/>
      <c r="D162" s="638"/>
    </row>
    <row r="163" spans="1:4" ht="13.5" customHeight="1">
      <c r="A163" s="628"/>
      <c r="B163" s="636"/>
      <c r="C163" s="638"/>
      <c r="D163" s="638"/>
    </row>
    <row r="164" spans="1:4" ht="13.5" customHeight="1">
      <c r="A164" s="628"/>
      <c r="B164" s="636"/>
      <c r="C164" s="638"/>
      <c r="D164" s="638"/>
    </row>
    <row r="165" spans="1:4" ht="13.5" customHeight="1">
      <c r="A165" s="628"/>
      <c r="B165" s="648"/>
      <c r="C165" s="649"/>
      <c r="D165" s="649"/>
    </row>
    <row r="166" spans="1:4" ht="13.5" customHeight="1">
      <c r="A166" s="628"/>
      <c r="B166" s="636"/>
      <c r="C166" s="637"/>
      <c r="D166" s="637"/>
    </row>
    <row r="167" spans="1:4" ht="13.5" customHeight="1">
      <c r="A167" s="628"/>
      <c r="B167" s="636"/>
      <c r="C167" s="637"/>
      <c r="D167" s="637"/>
    </row>
    <row r="168" spans="1:4" ht="13.5" customHeight="1">
      <c r="A168" s="628"/>
      <c r="B168" s="636"/>
      <c r="C168" s="638"/>
      <c r="D168" s="638"/>
    </row>
    <row r="169" spans="1:4" ht="13.5" customHeight="1">
      <c r="A169" s="628"/>
      <c r="B169" s="636"/>
      <c r="C169" s="638"/>
      <c r="D169" s="638"/>
    </row>
    <row r="170" spans="1:4" ht="13.5" customHeight="1">
      <c r="A170" s="628"/>
      <c r="B170" s="636"/>
      <c r="C170" s="638"/>
      <c r="D170" s="638"/>
    </row>
    <row r="171" spans="1:4" ht="13.5" customHeight="1">
      <c r="A171" s="628"/>
      <c r="B171" s="636"/>
      <c r="C171" s="638"/>
      <c r="D171" s="638"/>
    </row>
    <row r="172" spans="1:4" ht="13.5" customHeight="1">
      <c r="A172" s="628"/>
      <c r="B172" s="636"/>
      <c r="C172" s="637"/>
      <c r="D172" s="637"/>
    </row>
    <row r="173" spans="1:4" ht="13.5" customHeight="1">
      <c r="B173" s="636"/>
      <c r="C173" s="638"/>
      <c r="D173" s="638"/>
    </row>
    <row r="174" spans="1:4" ht="13.5" customHeight="1">
      <c r="B174" s="636"/>
      <c r="C174" s="637"/>
      <c r="D174" s="637"/>
    </row>
    <row r="175" spans="1:4" ht="13.5" customHeight="1">
      <c r="B175" s="636"/>
      <c r="C175" s="637"/>
      <c r="D175" s="637"/>
    </row>
    <row r="176" spans="1:4" ht="13.5" customHeight="1">
      <c r="B176" s="636"/>
      <c r="C176" s="638"/>
      <c r="D176" s="638"/>
    </row>
    <row r="177" spans="2:4" ht="13.5" customHeight="1">
      <c r="B177" s="636"/>
      <c r="C177" s="638"/>
      <c r="D177" s="638"/>
    </row>
    <row r="178" spans="2:4" ht="13.5" customHeight="1">
      <c r="B178" s="636"/>
      <c r="C178" s="638"/>
      <c r="D178" s="638"/>
    </row>
    <row r="179" spans="2:4" ht="13.5" customHeight="1">
      <c r="B179" s="636"/>
      <c r="C179" s="638"/>
      <c r="D179" s="638"/>
    </row>
    <row r="180" spans="2:4" ht="13.5" customHeight="1">
      <c r="B180" s="636"/>
      <c r="C180" s="637"/>
      <c r="D180" s="637"/>
    </row>
    <row r="181" spans="2:4" ht="13.5" customHeight="1">
      <c r="B181" s="636"/>
      <c r="C181" s="638"/>
      <c r="D181" s="638"/>
    </row>
    <row r="182" spans="2:4" ht="13.5" customHeight="1">
      <c r="B182" s="636"/>
      <c r="C182" s="637"/>
      <c r="D182" s="637"/>
    </row>
    <row r="183" spans="2:4" ht="13.5" customHeight="1">
      <c r="B183" s="636"/>
      <c r="C183" s="638"/>
      <c r="D183" s="638"/>
    </row>
    <row r="184" spans="2:4" ht="13.5" customHeight="1">
      <c r="B184" s="636"/>
      <c r="C184" s="637"/>
      <c r="D184" s="637"/>
    </row>
    <row r="185" spans="2:4" ht="13.5" customHeight="1">
      <c r="B185" s="636"/>
      <c r="C185" s="638"/>
      <c r="D185" s="638"/>
    </row>
    <row r="186" spans="2:4" ht="13.5" customHeight="1">
      <c r="B186" s="636"/>
      <c r="C186" s="638"/>
      <c r="D186" s="638"/>
    </row>
    <row r="187" spans="2:4" ht="13.5" customHeight="1">
      <c r="B187" s="636"/>
      <c r="C187" s="638"/>
      <c r="D187" s="638"/>
    </row>
    <row r="188" spans="2:4" ht="13.5" customHeight="1">
      <c r="B188" s="636"/>
      <c r="C188" s="638"/>
      <c r="D188" s="638"/>
    </row>
    <row r="189" spans="2:4" ht="13.5" customHeight="1">
      <c r="B189" s="636"/>
      <c r="C189" s="638"/>
      <c r="D189" s="638"/>
    </row>
    <row r="190" spans="2:4" ht="13.5" customHeight="1">
      <c r="B190" s="636"/>
      <c r="C190" s="638"/>
      <c r="D190" s="638"/>
    </row>
    <row r="191" spans="2:4" ht="13.5" customHeight="1">
      <c r="B191" s="636"/>
      <c r="C191" s="637"/>
      <c r="D191" s="637"/>
    </row>
    <row r="201" spans="3:4" ht="13.5" customHeight="1">
      <c r="C201" s="651"/>
      <c r="D201" s="651"/>
    </row>
    <row r="202" spans="3:4" ht="13.5" customHeight="1">
      <c r="C202" s="651"/>
      <c r="D202" s="651"/>
    </row>
    <row r="203" spans="3:4" ht="13.5" customHeight="1">
      <c r="C203" s="651"/>
      <c r="D203" s="651"/>
    </row>
    <row r="204" spans="3:4" ht="13.5" customHeight="1">
      <c r="C204" s="651"/>
      <c r="D204" s="651"/>
    </row>
    <row r="205" spans="3:4" ht="13.5" customHeight="1">
      <c r="C205" s="651"/>
      <c r="D205" s="651"/>
    </row>
    <row r="206" spans="3:4" ht="13.5" customHeight="1">
      <c r="C206" s="651"/>
      <c r="D206" s="651"/>
    </row>
    <row r="207" spans="3:4" ht="13.5" customHeight="1">
      <c r="C207" s="651"/>
      <c r="D207" s="651"/>
    </row>
    <row r="210" spans="3:4" ht="13.5" customHeight="1">
      <c r="C210" s="651"/>
      <c r="D210" s="651"/>
    </row>
    <row r="211" spans="3:4" ht="13.5" customHeight="1">
      <c r="C211" s="651"/>
      <c r="D211" s="651"/>
    </row>
    <row r="212" spans="3:4" ht="13.5" customHeight="1">
      <c r="C212" s="651"/>
      <c r="D212" s="651"/>
    </row>
    <row r="213" spans="3:4" ht="13.5" customHeight="1">
      <c r="C213" s="651"/>
      <c r="D213" s="651"/>
    </row>
    <row r="214" spans="3:4" ht="13.5" customHeight="1">
      <c r="C214" s="651"/>
      <c r="D214" s="651"/>
    </row>
    <row r="215" spans="3:4" ht="13.5" customHeight="1">
      <c r="C215" s="651"/>
      <c r="D215" s="651"/>
    </row>
    <row r="218" spans="3:4" ht="13.5" customHeight="1">
      <c r="C218" s="651"/>
      <c r="D218" s="651"/>
    </row>
    <row r="220" spans="3:4" ht="13.5" customHeight="1">
      <c r="C220" s="651"/>
      <c r="D220" s="651"/>
    </row>
    <row r="223" spans="3:4" ht="13.5" customHeight="1">
      <c r="C223" s="651"/>
      <c r="D223" s="651"/>
    </row>
    <row r="224" spans="3:4" ht="13.5" customHeight="1">
      <c r="C224" s="651"/>
      <c r="D224" s="651"/>
    </row>
    <row r="230" spans="1:6" s="644" customFormat="1" ht="13.5" customHeight="1">
      <c r="A230" s="652"/>
      <c r="B230" s="653"/>
      <c r="C230" s="617"/>
      <c r="D230" s="617"/>
      <c r="E230" s="643"/>
      <c r="F230" s="643"/>
    </row>
    <row r="231" spans="1:6" ht="13.5" customHeight="1">
      <c r="C231" s="651"/>
      <c r="D231" s="651"/>
    </row>
    <row r="232" spans="1:6" ht="13.5" customHeight="1">
      <c r="C232" s="651"/>
      <c r="D232" s="651"/>
    </row>
    <row r="241" spans="2:4" ht="13.5" customHeight="1">
      <c r="C241" s="651"/>
      <c r="D241" s="651"/>
    </row>
    <row r="249" spans="2:4" ht="13.5" customHeight="1">
      <c r="B249" s="654"/>
      <c r="C249" s="655"/>
      <c r="D249" s="655"/>
    </row>
    <row r="253" spans="2:4" ht="13.5" customHeight="1">
      <c r="C253" s="651"/>
      <c r="D253" s="651"/>
    </row>
    <row r="262" spans="3:4" ht="13.5" customHeight="1">
      <c r="C262" s="651"/>
      <c r="D262" s="651"/>
    </row>
    <row r="263" spans="3:4" ht="13.5" customHeight="1">
      <c r="C263" s="651"/>
      <c r="D263" s="651"/>
    </row>
    <row r="270" spans="3:4" ht="13.5" customHeight="1">
      <c r="C270" s="651"/>
      <c r="D270" s="651"/>
    </row>
    <row r="271" spans="3:4" ht="13.5" customHeight="1">
      <c r="C271" s="651"/>
      <c r="D271" s="651"/>
    </row>
    <row r="272" spans="3:4" ht="13.5" customHeight="1">
      <c r="C272" s="651"/>
      <c r="D272" s="651"/>
    </row>
    <row r="273" spans="3:4" ht="13.5" customHeight="1">
      <c r="C273" s="651"/>
      <c r="D273" s="651"/>
    </row>
    <row r="275" spans="3:4" ht="13.5" customHeight="1">
      <c r="C275" s="651"/>
      <c r="D275" s="651"/>
    </row>
    <row r="277" spans="3:4" ht="13.5" customHeight="1">
      <c r="C277" s="651"/>
      <c r="D277" s="651"/>
    </row>
    <row r="278" spans="3:4" ht="13.5" customHeight="1">
      <c r="C278" s="651"/>
      <c r="D278" s="651"/>
    </row>
    <row r="281" spans="3:4" ht="13.5" customHeight="1">
      <c r="C281" s="651"/>
      <c r="D281" s="651"/>
    </row>
    <row r="282" spans="3:4" ht="13.5" customHeight="1">
      <c r="C282" s="651"/>
      <c r="D282" s="651"/>
    </row>
    <row r="283" spans="3:4" ht="13.5" customHeight="1">
      <c r="C283" s="651"/>
      <c r="D283" s="651"/>
    </row>
    <row r="285" spans="3:4" ht="13.5" customHeight="1">
      <c r="C285" s="651"/>
      <c r="D285" s="651"/>
    </row>
    <row r="286" spans="3:4" ht="13.5" customHeight="1">
      <c r="C286" s="651"/>
      <c r="D286" s="651"/>
    </row>
    <row r="287" spans="3:4" ht="13.5" customHeight="1">
      <c r="C287" s="651"/>
      <c r="D287" s="651"/>
    </row>
    <row r="288" spans="3:4" ht="13.5" customHeight="1">
      <c r="C288" s="651"/>
      <c r="D288" s="651"/>
    </row>
    <row r="289" spans="3:4" ht="13.5" customHeight="1">
      <c r="C289" s="651"/>
      <c r="D289" s="651"/>
    </row>
    <row r="291" spans="3:4" ht="13.5" customHeight="1">
      <c r="C291" s="651"/>
      <c r="D291" s="651"/>
    </row>
    <row r="292" spans="3:4" ht="13.5" customHeight="1">
      <c r="C292" s="651"/>
      <c r="D292" s="651"/>
    </row>
    <row r="293" spans="3:4" ht="13.5" customHeight="1">
      <c r="C293" s="651"/>
      <c r="D293" s="651"/>
    </row>
    <row r="295" spans="3:4" ht="13.5" customHeight="1">
      <c r="C295" s="651"/>
      <c r="D295" s="651"/>
    </row>
    <row r="296" spans="3:4" ht="13.5" customHeight="1">
      <c r="C296" s="651"/>
      <c r="D296" s="651"/>
    </row>
    <row r="297" spans="3:4" ht="13.5" customHeight="1">
      <c r="C297" s="651"/>
      <c r="D297" s="651"/>
    </row>
    <row r="313" spans="3:4" ht="13.5" customHeight="1">
      <c r="C313" s="651"/>
      <c r="D313" s="651"/>
    </row>
    <row r="315" spans="3:4" ht="13.5" customHeight="1">
      <c r="C315" s="651"/>
      <c r="D315" s="651"/>
    </row>
    <row r="316" spans="3:4" ht="13.5" customHeight="1">
      <c r="C316" s="651"/>
      <c r="D316" s="651"/>
    </row>
    <row r="320" spans="3:4" ht="13.5" customHeight="1">
      <c r="C320" s="651"/>
      <c r="D320" s="651"/>
    </row>
    <row r="322" spans="1:6" s="644" customFormat="1" ht="13.5" customHeight="1">
      <c r="A322" s="652"/>
      <c r="B322" s="653"/>
      <c r="C322" s="651"/>
      <c r="D322" s="651"/>
      <c r="E322" s="643"/>
      <c r="F322" s="643"/>
    </row>
    <row r="324" spans="1:6" ht="13.5" customHeight="1">
      <c r="C324" s="651"/>
      <c r="D324" s="651"/>
    </row>
    <row r="325" spans="1:6" ht="13.5" customHeight="1">
      <c r="C325" s="651"/>
      <c r="D325" s="651"/>
    </row>
    <row r="326" spans="1:6" ht="13.5" customHeight="1">
      <c r="C326" s="651"/>
      <c r="D326" s="651"/>
    </row>
    <row r="327" spans="1:6" ht="13.5" customHeight="1">
      <c r="C327" s="651"/>
      <c r="D327" s="651"/>
    </row>
    <row r="328" spans="1:6" ht="13.5" customHeight="1">
      <c r="C328" s="651"/>
      <c r="D328" s="651"/>
    </row>
    <row r="329" spans="1:6" ht="13.5" customHeight="1">
      <c r="C329" s="651"/>
      <c r="D329" s="651"/>
    </row>
    <row r="330" spans="1:6" ht="13.5" customHeight="1">
      <c r="C330" s="651"/>
      <c r="D330" s="651"/>
    </row>
    <row r="331" spans="1:6" ht="13.5" customHeight="1">
      <c r="C331" s="651"/>
      <c r="D331" s="651"/>
    </row>
    <row r="334" spans="1:6" ht="13.5" customHeight="1">
      <c r="C334" s="651"/>
      <c r="D334" s="651"/>
    </row>
    <row r="335" spans="1:6" ht="13.5" customHeight="1">
      <c r="C335" s="651"/>
      <c r="D335" s="651"/>
    </row>
    <row r="337" spans="2:4" ht="13.5" customHeight="1">
      <c r="C337" s="651"/>
      <c r="D337" s="651"/>
    </row>
    <row r="338" spans="2:4" ht="13.5" customHeight="1">
      <c r="C338" s="651"/>
      <c r="D338" s="651"/>
    </row>
    <row r="341" spans="2:4" ht="13.5" customHeight="1">
      <c r="B341" s="654"/>
      <c r="C341" s="655"/>
      <c r="D341" s="655"/>
    </row>
    <row r="344" spans="2:4" ht="13.5" customHeight="1">
      <c r="C344" s="651"/>
      <c r="D344" s="651"/>
    </row>
    <row r="345" spans="2:4" ht="13.5" customHeight="1">
      <c r="C345" s="651"/>
      <c r="D345" s="651"/>
    </row>
    <row r="346" spans="2:4" ht="13.5" customHeight="1">
      <c r="C346" s="651"/>
      <c r="D346" s="651"/>
    </row>
    <row r="347" spans="2:4" ht="13.5" customHeight="1">
      <c r="C347" s="651"/>
      <c r="D347" s="651"/>
    </row>
    <row r="348" spans="2:4" ht="13.5" customHeight="1">
      <c r="C348" s="651"/>
      <c r="D348" s="651"/>
    </row>
    <row r="350" spans="2:4" ht="13.5" customHeight="1">
      <c r="C350" s="651"/>
      <c r="D350" s="651"/>
    </row>
    <row r="351" spans="2:4" ht="13.5" customHeight="1">
      <c r="C351" s="651"/>
      <c r="D351" s="651"/>
    </row>
    <row r="352" spans="2:4" ht="13.5" customHeight="1">
      <c r="C352" s="651"/>
      <c r="D352" s="651"/>
    </row>
    <row r="354" spans="3:4" ht="13.5" customHeight="1">
      <c r="C354" s="651"/>
      <c r="D354" s="651"/>
    </row>
    <row r="355" spans="3:4" ht="13.5" customHeight="1">
      <c r="C355" s="651"/>
      <c r="D355" s="651"/>
    </row>
    <row r="356" spans="3:4" ht="13.5" customHeight="1">
      <c r="C356" s="651"/>
      <c r="D356" s="651"/>
    </row>
    <row r="358" spans="3:4" ht="13.5" customHeight="1">
      <c r="C358" s="651"/>
      <c r="D358" s="651"/>
    </row>
    <row r="359" spans="3:4" ht="13.5" customHeight="1">
      <c r="C359" s="651"/>
      <c r="D359" s="651"/>
    </row>
    <row r="360" spans="3:4" ht="13.5" customHeight="1">
      <c r="C360" s="651"/>
      <c r="D360" s="651"/>
    </row>
    <row r="363" spans="3:4" ht="13.5" customHeight="1">
      <c r="C363" s="651"/>
      <c r="D363" s="651"/>
    </row>
    <row r="364" spans="3:4" ht="13.5" customHeight="1">
      <c r="C364" s="651"/>
      <c r="D364" s="651"/>
    </row>
    <row r="365" spans="3:4" ht="13.5" customHeight="1">
      <c r="C365" s="651"/>
      <c r="D365" s="651"/>
    </row>
    <row r="366" spans="3:4" ht="13.5" customHeight="1">
      <c r="C366" s="651"/>
      <c r="D366" s="651"/>
    </row>
    <row r="367" spans="3:4" ht="13.5" customHeight="1">
      <c r="C367" s="651"/>
      <c r="D367" s="651"/>
    </row>
    <row r="369" spans="3:4" ht="13.5" customHeight="1">
      <c r="C369" s="651"/>
      <c r="D369" s="651"/>
    </row>
    <row r="370" spans="3:4" ht="13.5" customHeight="1">
      <c r="C370" s="651"/>
      <c r="D370" s="651"/>
    </row>
    <row r="371" spans="3:4" ht="13.5" customHeight="1">
      <c r="C371" s="651"/>
      <c r="D371" s="651"/>
    </row>
    <row r="373" spans="3:4" ht="13.5" customHeight="1">
      <c r="C373" s="651"/>
      <c r="D373" s="651"/>
    </row>
    <row r="374" spans="3:4" ht="13.5" customHeight="1">
      <c r="C374" s="651"/>
      <c r="D374" s="651"/>
    </row>
    <row r="375" spans="3:4" ht="13.5" customHeight="1">
      <c r="C375" s="651"/>
      <c r="D375" s="651"/>
    </row>
    <row r="377" spans="3:4" ht="13.5" customHeight="1">
      <c r="C377" s="651"/>
      <c r="D377" s="651"/>
    </row>
    <row r="378" spans="3:4" ht="13.5" customHeight="1">
      <c r="C378" s="651"/>
      <c r="D378" s="651"/>
    </row>
    <row r="379" spans="3:4" ht="13.5" customHeight="1">
      <c r="C379" s="651"/>
      <c r="D379" s="651"/>
    </row>
    <row r="382" spans="3:4" ht="13.5" customHeight="1">
      <c r="C382" s="651"/>
      <c r="D382" s="651"/>
    </row>
    <row r="383" spans="3:4" ht="13.5" customHeight="1">
      <c r="C383" s="651"/>
      <c r="D383" s="651"/>
    </row>
    <row r="384" spans="3:4" ht="13.5" customHeight="1">
      <c r="C384" s="651"/>
      <c r="D384" s="651"/>
    </row>
    <row r="386" spans="3:4" ht="13.5" customHeight="1">
      <c r="C386" s="651"/>
      <c r="D386" s="651"/>
    </row>
    <row r="387" spans="3:4" ht="13.5" customHeight="1">
      <c r="C387" s="651"/>
      <c r="D387" s="651"/>
    </row>
    <row r="388" spans="3:4" ht="13.5" customHeight="1">
      <c r="C388" s="651"/>
      <c r="D388" s="651"/>
    </row>
    <row r="390" spans="3:4" ht="13.5" customHeight="1">
      <c r="C390" s="651"/>
      <c r="D390" s="651"/>
    </row>
    <row r="391" spans="3:4" ht="13.5" customHeight="1">
      <c r="C391" s="651"/>
      <c r="D391" s="651"/>
    </row>
    <row r="392" spans="3:4" ht="13.5" customHeight="1">
      <c r="C392" s="651"/>
      <c r="D392" s="651"/>
    </row>
    <row r="394" spans="3:4" ht="13.5" customHeight="1">
      <c r="C394" s="651"/>
      <c r="D394" s="651"/>
    </row>
    <row r="395" spans="3:4" ht="13.5" customHeight="1">
      <c r="C395" s="651"/>
      <c r="D395" s="651"/>
    </row>
    <row r="396" spans="3:4" ht="13.5" customHeight="1">
      <c r="C396" s="651"/>
      <c r="D396" s="651"/>
    </row>
    <row r="399" spans="3:4" ht="13.5" customHeight="1">
      <c r="C399" s="651"/>
      <c r="D399" s="651"/>
    </row>
    <row r="400" spans="3:4" ht="13.5" customHeight="1">
      <c r="C400" s="651"/>
      <c r="D400" s="651"/>
    </row>
    <row r="401" spans="1:6" ht="13.5" customHeight="1">
      <c r="C401" s="651"/>
      <c r="D401" s="651"/>
    </row>
    <row r="403" spans="1:6" ht="13.5" customHeight="1">
      <c r="C403" s="651"/>
      <c r="D403" s="651"/>
    </row>
    <row r="404" spans="1:6" ht="13.5" customHeight="1">
      <c r="C404" s="651"/>
      <c r="D404" s="651"/>
    </row>
    <row r="405" spans="1:6" ht="13.5" customHeight="1">
      <c r="C405" s="651"/>
      <c r="D405" s="651"/>
    </row>
    <row r="407" spans="1:6" ht="13.5" customHeight="1">
      <c r="C407" s="651"/>
      <c r="D407" s="651"/>
    </row>
    <row r="408" spans="1:6" ht="13.5" customHeight="1">
      <c r="C408" s="651"/>
      <c r="D408" s="651"/>
    </row>
    <row r="409" spans="1:6" ht="13.5" customHeight="1">
      <c r="C409" s="651"/>
      <c r="D409" s="651"/>
    </row>
    <row r="411" spans="1:6" ht="13.5" customHeight="1">
      <c r="C411" s="651"/>
      <c r="D411" s="651"/>
    </row>
    <row r="412" spans="1:6" ht="13.5" customHeight="1">
      <c r="C412" s="651"/>
      <c r="D412" s="651"/>
    </row>
    <row r="413" spans="1:6" s="658" customFormat="1" ht="13.5" customHeight="1">
      <c r="A413" s="656"/>
      <c r="B413" s="653"/>
      <c r="C413" s="651"/>
      <c r="D413" s="651"/>
      <c r="E413" s="657"/>
      <c r="F413" s="657"/>
    </row>
    <row r="414" spans="1:6" s="644" customFormat="1" ht="13.5" customHeight="1">
      <c r="A414" s="652"/>
      <c r="B414" s="653"/>
      <c r="C414" s="617"/>
      <c r="D414" s="617"/>
      <c r="E414" s="643"/>
      <c r="F414" s="643"/>
    </row>
    <row r="415" spans="1:6" ht="13.5" customHeight="1">
      <c r="C415" s="651"/>
      <c r="D415" s="651"/>
    </row>
    <row r="416" spans="1:6" ht="13.5" customHeight="1">
      <c r="C416" s="659"/>
      <c r="D416" s="659"/>
    </row>
    <row r="417" spans="1:6" ht="13.5" customHeight="1">
      <c r="C417" s="660"/>
      <c r="D417" s="660"/>
    </row>
    <row r="418" spans="1:6" ht="13.5" customHeight="1">
      <c r="C418" s="660"/>
      <c r="D418" s="660"/>
    </row>
    <row r="419" spans="1:6" ht="13.5" customHeight="1">
      <c r="C419" s="660"/>
      <c r="D419" s="660"/>
    </row>
    <row r="420" spans="1:6" s="662" customFormat="1" ht="13.5" customHeight="1">
      <c r="A420" s="650"/>
      <c r="B420" s="653"/>
      <c r="C420" s="660"/>
      <c r="D420" s="660"/>
      <c r="E420" s="661"/>
      <c r="F420" s="661"/>
    </row>
    <row r="421" spans="1:6" ht="13.5" customHeight="1">
      <c r="C421" s="651"/>
      <c r="D421" s="651"/>
    </row>
    <row r="422" spans="1:6" s="644" customFormat="1" ht="13.5" customHeight="1">
      <c r="A422" s="652"/>
      <c r="B422" s="653"/>
      <c r="C422" s="651"/>
      <c r="D422" s="651"/>
      <c r="E422" s="643"/>
      <c r="F422" s="643"/>
    </row>
    <row r="423" spans="1:6" ht="13.5" customHeight="1">
      <c r="C423" s="651"/>
      <c r="D423" s="651"/>
    </row>
    <row r="424" spans="1:6" ht="13.5" customHeight="1">
      <c r="C424" s="651"/>
      <c r="D424" s="651"/>
    </row>
    <row r="425" spans="1:6" ht="13.5" customHeight="1">
      <c r="C425" s="651"/>
      <c r="D425" s="651"/>
    </row>
    <row r="427" spans="1:6" s="644" customFormat="1" ht="13.5" customHeight="1">
      <c r="A427" s="652"/>
      <c r="B427" s="653"/>
      <c r="C427" s="617"/>
      <c r="D427" s="617"/>
      <c r="E427" s="643"/>
      <c r="F427" s="643"/>
    </row>
    <row r="428" spans="1:6" ht="13.5" customHeight="1">
      <c r="C428" s="651"/>
      <c r="D428" s="651"/>
    </row>
    <row r="430" spans="1:6" ht="13.5" customHeight="1">
      <c r="C430" s="662"/>
      <c r="D430" s="662"/>
    </row>
    <row r="431" spans="1:6" ht="13.5" customHeight="1">
      <c r="C431" s="662"/>
      <c r="D431" s="662"/>
    </row>
    <row r="432" spans="1:6" ht="13.5" customHeight="1">
      <c r="B432" s="663"/>
      <c r="C432" s="664"/>
      <c r="D432" s="664"/>
    </row>
    <row r="433" spans="2:4" ht="13.5" customHeight="1">
      <c r="B433" s="654"/>
      <c r="C433" s="644"/>
      <c r="D433" s="644"/>
    </row>
    <row r="435" spans="2:4" ht="13.5" customHeight="1">
      <c r="C435" s="651"/>
      <c r="D435" s="651"/>
    </row>
    <row r="436" spans="2:4" ht="13.5" customHeight="1">
      <c r="C436" s="651"/>
      <c r="D436" s="651"/>
    </row>
    <row r="437" spans="2:4" ht="13.5" customHeight="1">
      <c r="C437" s="651"/>
      <c r="D437" s="651"/>
    </row>
    <row r="438" spans="2:4" ht="13.5" customHeight="1">
      <c r="C438" s="651"/>
      <c r="D438" s="651"/>
    </row>
    <row r="439" spans="2:4" ht="13.5" customHeight="1">
      <c r="C439" s="651"/>
      <c r="D439" s="651"/>
    </row>
    <row r="440" spans="2:4" ht="13.5" customHeight="1">
      <c r="C440" s="651"/>
      <c r="D440" s="651"/>
    </row>
    <row r="441" spans="2:4" ht="13.5" customHeight="1">
      <c r="B441" s="654"/>
      <c r="C441" s="644"/>
      <c r="D441" s="644"/>
    </row>
    <row r="443" spans="2:4" ht="13.5" customHeight="1">
      <c r="C443" s="651"/>
      <c r="D443" s="651"/>
    </row>
    <row r="444" spans="2:4" ht="13.5" customHeight="1">
      <c r="C444" s="651"/>
      <c r="D444" s="651"/>
    </row>
    <row r="445" spans="2:4" ht="13.5" customHeight="1">
      <c r="C445" s="651"/>
      <c r="D445" s="651"/>
    </row>
    <row r="446" spans="2:4" ht="13.5" customHeight="1">
      <c r="B446" s="654"/>
      <c r="C446" s="644"/>
      <c r="D446" s="644"/>
    </row>
    <row r="448" spans="2:4" ht="13.5" customHeight="1">
      <c r="C448" s="651"/>
      <c r="D448" s="651"/>
    </row>
    <row r="449" spans="3:4" ht="13.5" customHeight="1">
      <c r="C449" s="651"/>
      <c r="D449" s="651"/>
    </row>
    <row r="450" spans="3:4" ht="13.5" customHeight="1">
      <c r="C450" s="651"/>
      <c r="D450" s="651"/>
    </row>
    <row r="451" spans="3:4" ht="13.5" customHeight="1">
      <c r="C451" s="651"/>
      <c r="D451" s="651"/>
    </row>
    <row r="453" spans="3:4" ht="13.5" customHeight="1">
      <c r="C453" s="651"/>
      <c r="D453" s="651"/>
    </row>
    <row r="454" spans="3:4" ht="13.5" customHeight="1">
      <c r="C454" s="651"/>
      <c r="D454" s="651"/>
    </row>
    <row r="455" spans="3:4" ht="13.5" customHeight="1">
      <c r="C455" s="651"/>
      <c r="D455" s="651"/>
    </row>
    <row r="456" spans="3:4" ht="13.5" customHeight="1">
      <c r="C456" s="651"/>
      <c r="D456" s="651"/>
    </row>
    <row r="457" spans="3:4" ht="13.5" customHeight="1">
      <c r="C457" s="651"/>
      <c r="D457" s="651"/>
    </row>
    <row r="458" spans="3:4" ht="13.5" customHeight="1">
      <c r="C458" s="651"/>
      <c r="D458" s="651"/>
    </row>
    <row r="460" spans="3:4" ht="13.5" customHeight="1">
      <c r="C460" s="651"/>
      <c r="D460" s="651"/>
    </row>
    <row r="461" spans="3:4" ht="13.5" customHeight="1">
      <c r="C461" s="651"/>
      <c r="D461" s="651"/>
    </row>
    <row r="462" spans="3:4" ht="13.5" customHeight="1">
      <c r="C462" s="651"/>
      <c r="D462" s="651"/>
    </row>
    <row r="463" spans="3:4" ht="13.5" customHeight="1">
      <c r="C463" s="651"/>
      <c r="D463" s="651"/>
    </row>
    <row r="464" spans="3:4" ht="13.5" customHeight="1">
      <c r="C464" s="651"/>
      <c r="D464" s="651"/>
    </row>
    <row r="466" spans="1:6" ht="13.5" customHeight="1">
      <c r="C466" s="651"/>
      <c r="D466" s="651"/>
    </row>
    <row r="467" spans="1:6" ht="13.5" customHeight="1">
      <c r="C467" s="651"/>
      <c r="D467" s="651"/>
    </row>
    <row r="468" spans="1:6" ht="13.5" customHeight="1">
      <c r="C468" s="651"/>
      <c r="D468" s="651"/>
    </row>
    <row r="470" spans="1:6" ht="13.5" customHeight="1">
      <c r="C470" s="651"/>
      <c r="D470" s="651"/>
    </row>
    <row r="472" spans="1:6" ht="13.5" customHeight="1">
      <c r="C472" s="651"/>
      <c r="D472" s="651"/>
    </row>
    <row r="474" spans="1:6" ht="13.5" customHeight="1">
      <c r="C474" s="651"/>
      <c r="D474" s="651"/>
    </row>
    <row r="476" spans="1:6" ht="13.5" customHeight="1">
      <c r="C476" s="651"/>
      <c r="D476" s="651"/>
    </row>
    <row r="477" spans="1:6" ht="13.5" customHeight="1">
      <c r="C477" s="651"/>
      <c r="D477" s="651"/>
    </row>
    <row r="479" spans="1:6" s="644" customFormat="1" ht="13.5" customHeight="1">
      <c r="A479" s="652"/>
      <c r="B479" s="653"/>
      <c r="C479" s="651"/>
      <c r="D479" s="651"/>
      <c r="E479" s="643"/>
      <c r="F479" s="643"/>
    </row>
    <row r="481" spans="1:6" ht="13.5" customHeight="1">
      <c r="C481" s="651"/>
      <c r="D481" s="651"/>
    </row>
    <row r="483" spans="1:6" ht="13.5" customHeight="1">
      <c r="C483" s="651"/>
      <c r="D483" s="651"/>
    </row>
    <row r="484" spans="1:6" ht="13.5" customHeight="1">
      <c r="C484" s="651"/>
      <c r="D484" s="651"/>
    </row>
    <row r="486" spans="1:6" ht="13.5" customHeight="1">
      <c r="C486" s="651"/>
      <c r="D486" s="651"/>
    </row>
    <row r="487" spans="1:6" s="644" customFormat="1" ht="13.5" customHeight="1">
      <c r="A487" s="652"/>
      <c r="B487" s="653"/>
      <c r="C487" s="651"/>
      <c r="D487" s="651"/>
      <c r="E487" s="643"/>
      <c r="F487" s="643"/>
    </row>
    <row r="488" spans="1:6" ht="13.5" customHeight="1">
      <c r="C488" s="651"/>
      <c r="D488" s="651"/>
    </row>
    <row r="489" spans="1:6" ht="13.5" customHeight="1">
      <c r="C489" s="651"/>
      <c r="D489" s="651"/>
    </row>
    <row r="490" spans="1:6" ht="13.5" customHeight="1">
      <c r="C490" s="651"/>
      <c r="D490" s="651"/>
    </row>
    <row r="491" spans="1:6" ht="13.5" customHeight="1">
      <c r="C491" s="651"/>
      <c r="D491" s="651"/>
    </row>
    <row r="492" spans="1:6" ht="13.5" customHeight="1">
      <c r="C492" s="651"/>
      <c r="D492" s="651"/>
    </row>
    <row r="493" spans="1:6" s="644" customFormat="1" ht="13.5" customHeight="1">
      <c r="A493" s="652"/>
      <c r="B493" s="653"/>
      <c r="C493" s="651"/>
      <c r="D493" s="651"/>
      <c r="E493" s="643"/>
      <c r="F493" s="643"/>
    </row>
    <row r="494" spans="1:6" s="644" customFormat="1" ht="13.5" customHeight="1">
      <c r="A494" s="652"/>
      <c r="B494" s="653"/>
      <c r="C494" s="617"/>
      <c r="D494" s="617"/>
      <c r="E494" s="643"/>
      <c r="F494" s="643"/>
    </row>
    <row r="495" spans="1:6" s="644" customFormat="1" ht="13.5" customHeight="1">
      <c r="A495" s="652"/>
      <c r="B495" s="653"/>
      <c r="C495" s="651"/>
      <c r="D495" s="651"/>
      <c r="E495" s="643"/>
      <c r="F495" s="643"/>
    </row>
    <row r="496" spans="1:6" ht="13.5" customHeight="1">
      <c r="C496" s="651"/>
      <c r="D496" s="651"/>
    </row>
    <row r="497" spans="1:6" ht="13.5" customHeight="1">
      <c r="C497" s="651"/>
      <c r="D497" s="651"/>
    </row>
    <row r="498" spans="1:6" s="644" customFormat="1" ht="13.5" customHeight="1">
      <c r="A498" s="652"/>
      <c r="B498" s="654"/>
      <c r="E498" s="643"/>
      <c r="F498" s="643"/>
    </row>
    <row r="499" spans="1:6" s="644" customFormat="1" ht="13.5" customHeight="1">
      <c r="A499" s="652"/>
      <c r="B499" s="653"/>
      <c r="C499" s="617"/>
      <c r="D499" s="617"/>
      <c r="E499" s="643"/>
      <c r="F499" s="643"/>
    </row>
    <row r="500" spans="1:6" ht="13.5" customHeight="1">
      <c r="C500" s="651"/>
      <c r="D500" s="651"/>
    </row>
    <row r="502" spans="1:6" ht="13.5" customHeight="1">
      <c r="C502" s="651"/>
      <c r="D502" s="651"/>
    </row>
    <row r="505" spans="1:6" s="662" customFormat="1" ht="13.5" customHeight="1">
      <c r="A505" s="650"/>
      <c r="B505" s="653"/>
      <c r="C505" s="651"/>
      <c r="D505" s="651"/>
      <c r="E505" s="661"/>
      <c r="F505" s="661"/>
    </row>
    <row r="506" spans="1:6" s="644" customFormat="1" ht="13.5" customHeight="1">
      <c r="A506" s="652"/>
      <c r="B506" s="654"/>
      <c r="E506" s="643"/>
      <c r="F506" s="643"/>
    </row>
    <row r="507" spans="1:6" s="644" customFormat="1" ht="13.5" customHeight="1">
      <c r="A507" s="652"/>
      <c r="B507" s="653"/>
      <c r="C507" s="617"/>
      <c r="D507" s="617"/>
      <c r="E507" s="643"/>
      <c r="F507" s="643"/>
    </row>
    <row r="508" spans="1:6" s="644" customFormat="1" ht="13.5" customHeight="1">
      <c r="A508" s="652"/>
      <c r="B508" s="653"/>
      <c r="C508" s="651"/>
      <c r="D508" s="651"/>
      <c r="E508" s="643"/>
      <c r="F508" s="643"/>
    </row>
    <row r="509" spans="1:6" s="644" customFormat="1" ht="13.5" customHeight="1">
      <c r="A509" s="652"/>
      <c r="B509" s="653"/>
      <c r="C509" s="617"/>
      <c r="D509" s="617"/>
      <c r="E509" s="643"/>
      <c r="F509" s="643"/>
    </row>
    <row r="510" spans="1:6" s="658" customFormat="1" ht="13.5" customHeight="1">
      <c r="A510" s="656"/>
      <c r="B510" s="653"/>
      <c r="C510" s="651"/>
      <c r="D510" s="651"/>
      <c r="E510" s="657"/>
      <c r="F510" s="657"/>
    </row>
    <row r="511" spans="1:6" s="647" customFormat="1" ht="13.5" customHeight="1">
      <c r="A511" s="665"/>
      <c r="B511" s="653"/>
      <c r="C511" s="651"/>
      <c r="D511" s="651"/>
    </row>
    <row r="512" spans="1:6" s="647" customFormat="1" ht="13.5" customHeight="1">
      <c r="A512" s="665"/>
      <c r="B512" s="654"/>
      <c r="C512" s="644"/>
      <c r="D512" s="644"/>
    </row>
    <row r="513" spans="1:6" s="647" customFormat="1" ht="13.5" customHeight="1">
      <c r="A513" s="666"/>
      <c r="B513" s="654"/>
      <c r="C513" s="644"/>
      <c r="D513" s="644"/>
    </row>
    <row r="514" spans="1:6" ht="13.5" customHeight="1">
      <c r="A514" s="666"/>
      <c r="B514" s="654"/>
      <c r="C514" s="644"/>
      <c r="D514" s="644"/>
    </row>
    <row r="515" spans="1:6" ht="13.5" customHeight="1">
      <c r="A515" s="666"/>
    </row>
    <row r="516" spans="1:6" ht="13.5" customHeight="1">
      <c r="A516" s="666"/>
      <c r="C516" s="651"/>
      <c r="D516" s="651"/>
    </row>
    <row r="517" spans="1:6" ht="13.5" customHeight="1">
      <c r="A517" s="666"/>
      <c r="B517" s="654"/>
      <c r="C517" s="644"/>
      <c r="D517" s="644"/>
    </row>
    <row r="518" spans="1:6" s="644" customFormat="1" ht="13.5" customHeight="1">
      <c r="A518" s="652"/>
      <c r="B518" s="654"/>
      <c r="E518" s="643"/>
      <c r="F518" s="643"/>
    </row>
    <row r="520" spans="1:6" ht="13.5" customHeight="1">
      <c r="C520" s="651"/>
      <c r="D520" s="651"/>
    </row>
    <row r="521" spans="1:6" ht="13.5" customHeight="1">
      <c r="C521" s="651"/>
      <c r="D521" s="651"/>
    </row>
    <row r="522" spans="1:6" ht="13.5" customHeight="1">
      <c r="C522" s="651"/>
      <c r="D522" s="651"/>
    </row>
    <row r="523" spans="1:6" ht="13.5" customHeight="1">
      <c r="C523" s="651"/>
      <c r="D523" s="651"/>
    </row>
    <row r="524" spans="1:6" s="662" customFormat="1" ht="13.5" customHeight="1">
      <c r="A524" s="650"/>
      <c r="B524" s="653"/>
      <c r="C524" s="651"/>
      <c r="D524" s="651"/>
      <c r="E524" s="661"/>
      <c r="F524" s="661"/>
    </row>
    <row r="525" spans="1:6" ht="13.5" customHeight="1">
      <c r="B525" s="654"/>
      <c r="C525" s="644"/>
      <c r="D525" s="644"/>
    </row>
    <row r="526" spans="1:6" ht="13.5" customHeight="1">
      <c r="B526" s="654"/>
      <c r="C526" s="644"/>
      <c r="D526" s="644"/>
    </row>
    <row r="527" spans="1:6" ht="13.5" customHeight="1">
      <c r="B527" s="654"/>
      <c r="C527" s="644"/>
      <c r="D527" s="644"/>
    </row>
    <row r="528" spans="1:6" ht="13.5" customHeight="1">
      <c r="B528" s="654"/>
      <c r="C528" s="644"/>
      <c r="D528" s="644"/>
    </row>
    <row r="529" spans="1:6" ht="13.5" customHeight="1">
      <c r="B529" s="663"/>
      <c r="C529" s="664"/>
      <c r="D529" s="664"/>
    </row>
    <row r="530" spans="1:6" s="644" customFormat="1" ht="13.5" customHeight="1">
      <c r="A530" s="652"/>
      <c r="B530" s="654"/>
      <c r="E530" s="643"/>
      <c r="F530" s="643"/>
    </row>
    <row r="531" spans="1:6" ht="13.5" customHeight="1">
      <c r="B531" s="654"/>
      <c r="C531" s="644"/>
      <c r="D531" s="644"/>
    </row>
    <row r="532" spans="1:6" ht="13.5" customHeight="1">
      <c r="C532" s="647"/>
      <c r="D532" s="647"/>
    </row>
    <row r="533" spans="1:6" ht="13.5" customHeight="1">
      <c r="C533" s="647"/>
      <c r="D533" s="647"/>
    </row>
    <row r="534" spans="1:6" ht="13.5" customHeight="1">
      <c r="C534" s="647"/>
      <c r="D534" s="647"/>
    </row>
    <row r="535" spans="1:6" ht="13.5" customHeight="1">
      <c r="C535" s="647"/>
      <c r="D535" s="647"/>
    </row>
    <row r="536" spans="1:6" ht="13.5" customHeight="1">
      <c r="C536" s="647"/>
      <c r="D536" s="647"/>
    </row>
    <row r="537" spans="1:6" ht="13.5" customHeight="1">
      <c r="B537" s="654"/>
      <c r="C537" s="644"/>
      <c r="D537" s="644"/>
    </row>
    <row r="538" spans="1:6" ht="13.5" customHeight="1">
      <c r="C538" s="651"/>
      <c r="D538" s="651"/>
    </row>
    <row r="539" spans="1:6" ht="13.5" customHeight="1">
      <c r="C539" s="651"/>
      <c r="D539" s="651"/>
    </row>
    <row r="540" spans="1:6" ht="13.5" customHeight="1">
      <c r="C540" s="651"/>
      <c r="D540" s="651"/>
    </row>
    <row r="541" spans="1:6" ht="13.5" customHeight="1">
      <c r="C541" s="651"/>
      <c r="D541" s="651"/>
    </row>
    <row r="542" spans="1:6" ht="13.5" customHeight="1">
      <c r="C542" s="651"/>
      <c r="D542" s="651"/>
    </row>
    <row r="543" spans="1:6" ht="13.5" customHeight="1">
      <c r="C543" s="651"/>
      <c r="D543" s="651"/>
    </row>
    <row r="544" spans="1:6" ht="13.5" customHeight="1">
      <c r="C544" s="651"/>
      <c r="D544" s="651"/>
    </row>
    <row r="545" spans="2:4" ht="13.5" customHeight="1">
      <c r="C545" s="651"/>
      <c r="D545" s="651"/>
    </row>
    <row r="546" spans="2:4" ht="13.5" customHeight="1">
      <c r="C546" s="651"/>
      <c r="D546" s="651"/>
    </row>
    <row r="547" spans="2:4" ht="13.5" customHeight="1">
      <c r="C547" s="651"/>
      <c r="D547" s="651"/>
    </row>
    <row r="548" spans="2:4" ht="13.5" customHeight="1">
      <c r="C548" s="651"/>
      <c r="D548" s="651"/>
    </row>
    <row r="549" spans="2:4" ht="13.5" customHeight="1">
      <c r="B549" s="654"/>
      <c r="C549" s="644"/>
      <c r="D549" s="644"/>
    </row>
    <row r="554" spans="2:4" ht="13.5" customHeight="1">
      <c r="C554" s="651"/>
      <c r="D554" s="651"/>
    </row>
    <row r="555" spans="2:4" ht="13.5" customHeight="1">
      <c r="C555" s="651"/>
      <c r="D555" s="651"/>
    </row>
    <row r="556" spans="2:4" ht="13.5" customHeight="1">
      <c r="C556" s="651"/>
      <c r="D556" s="651"/>
    </row>
    <row r="557" spans="2:4" ht="13.5" customHeight="1">
      <c r="C557" s="651"/>
      <c r="D557" s="651"/>
    </row>
    <row r="558" spans="2:4" ht="13.5" customHeight="1">
      <c r="C558" s="651"/>
      <c r="D558" s="651"/>
    </row>
    <row r="559" spans="2:4" ht="13.5" customHeight="1">
      <c r="C559" s="651"/>
      <c r="D559" s="651"/>
    </row>
    <row r="560" spans="2:4" ht="13.5" customHeight="1">
      <c r="C560" s="651"/>
      <c r="D560" s="651"/>
    </row>
    <row r="561" spans="3:4" ht="13.5" customHeight="1">
      <c r="C561" s="651"/>
      <c r="D561" s="651"/>
    </row>
    <row r="563" spans="3:4" ht="13.5" customHeight="1">
      <c r="C563" s="651"/>
      <c r="D563" s="651"/>
    </row>
    <row r="564" spans="3:4" ht="13.5" customHeight="1">
      <c r="C564" s="651"/>
      <c r="D564" s="651"/>
    </row>
    <row r="565" spans="3:4" ht="13.5" customHeight="1">
      <c r="C565" s="651"/>
      <c r="D565" s="651"/>
    </row>
    <row r="566" spans="3:4" ht="13.5" customHeight="1">
      <c r="C566" s="651"/>
      <c r="D566" s="651"/>
    </row>
    <row r="567" spans="3:4" ht="13.5" customHeight="1">
      <c r="C567" s="651"/>
      <c r="D567" s="651"/>
    </row>
    <row r="568" spans="3:4" ht="13.5" customHeight="1">
      <c r="C568" s="651"/>
      <c r="D568" s="651"/>
    </row>
    <row r="569" spans="3:4" ht="13.5" customHeight="1">
      <c r="C569" s="651"/>
      <c r="D569" s="651"/>
    </row>
    <row r="570" spans="3:4" ht="13.5" customHeight="1">
      <c r="C570" s="651"/>
      <c r="D570" s="651"/>
    </row>
    <row r="571" spans="3:4" ht="13.5" customHeight="1">
      <c r="C571" s="651"/>
      <c r="D571" s="651"/>
    </row>
    <row r="572" spans="3:4" ht="13.5" customHeight="1">
      <c r="C572" s="651"/>
      <c r="D572" s="651"/>
    </row>
    <row r="573" spans="3:4" ht="13.5" customHeight="1">
      <c r="C573" s="651"/>
      <c r="D573" s="651"/>
    </row>
    <row r="574" spans="3:4" ht="13.5" customHeight="1">
      <c r="C574" s="651"/>
      <c r="D574" s="651"/>
    </row>
    <row r="575" spans="3:4" ht="13.5" customHeight="1">
      <c r="C575" s="651"/>
      <c r="D575" s="651"/>
    </row>
    <row r="576" spans="3:4" ht="13.5" customHeight="1">
      <c r="C576" s="651"/>
      <c r="D576" s="651"/>
    </row>
    <row r="577" spans="3:4" ht="13.5" customHeight="1">
      <c r="C577" s="651"/>
      <c r="D577" s="651"/>
    </row>
    <row r="578" spans="3:4" ht="13.5" customHeight="1">
      <c r="C578" s="651"/>
      <c r="D578" s="651"/>
    </row>
    <row r="579" spans="3:4" ht="13.5" customHeight="1">
      <c r="C579" s="651"/>
      <c r="D579" s="651"/>
    </row>
    <row r="580" spans="3:4" ht="13.5" customHeight="1">
      <c r="C580" s="651"/>
      <c r="D580" s="651"/>
    </row>
    <row r="581" spans="3:4" ht="13.5" customHeight="1">
      <c r="C581" s="651"/>
      <c r="D581" s="651"/>
    </row>
    <row r="582" spans="3:4" ht="13.5" customHeight="1">
      <c r="C582" s="651"/>
      <c r="D582" s="651"/>
    </row>
    <row r="583" spans="3:4" ht="13.5" customHeight="1">
      <c r="C583" s="651"/>
      <c r="D583" s="651"/>
    </row>
    <row r="584" spans="3:4" ht="13.5" customHeight="1">
      <c r="C584" s="651"/>
      <c r="D584" s="651"/>
    </row>
    <row r="585" spans="3:4" ht="13.5" customHeight="1">
      <c r="C585" s="651"/>
      <c r="D585" s="651"/>
    </row>
    <row r="586" spans="3:4" ht="13.5" customHeight="1">
      <c r="C586" s="651"/>
      <c r="D586" s="651"/>
    </row>
    <row r="587" spans="3:4" ht="13.5" customHeight="1">
      <c r="C587" s="651"/>
      <c r="D587" s="651"/>
    </row>
    <row r="588" spans="3:4" ht="13.5" customHeight="1">
      <c r="C588" s="651"/>
      <c r="D588" s="651"/>
    </row>
    <row r="589" spans="3:4" ht="13.5" customHeight="1">
      <c r="C589" s="651"/>
      <c r="D589" s="651"/>
    </row>
    <row r="590" spans="3:4" ht="13.5" customHeight="1">
      <c r="C590" s="651"/>
      <c r="D590" s="651"/>
    </row>
    <row r="591" spans="3:4" ht="13.5" customHeight="1">
      <c r="C591" s="651"/>
      <c r="D591" s="651"/>
    </row>
    <row r="592" spans="3:4" ht="13.5" customHeight="1">
      <c r="C592" s="651"/>
      <c r="D592" s="651"/>
    </row>
    <row r="593" spans="3:4" ht="13.5" customHeight="1">
      <c r="C593" s="651"/>
      <c r="D593" s="651"/>
    </row>
    <row r="594" spans="3:4" ht="13.5" customHeight="1">
      <c r="C594" s="651"/>
      <c r="D594" s="651"/>
    </row>
    <row r="595" spans="3:4" ht="13.5" customHeight="1">
      <c r="C595" s="651"/>
      <c r="D595" s="651"/>
    </row>
    <row r="596" spans="3:4" ht="13.5" customHeight="1">
      <c r="C596" s="651"/>
      <c r="D596" s="651"/>
    </row>
    <row r="597" spans="3:4" ht="13.5" customHeight="1">
      <c r="C597" s="651"/>
      <c r="D597" s="651"/>
    </row>
    <row r="598" spans="3:4" ht="13.5" customHeight="1">
      <c r="C598" s="651"/>
      <c r="D598" s="651"/>
    </row>
    <row r="599" spans="3:4" ht="13.5" customHeight="1">
      <c r="C599" s="651"/>
      <c r="D599" s="651"/>
    </row>
    <row r="600" spans="3:4" ht="13.5" customHeight="1">
      <c r="C600" s="651"/>
      <c r="D600" s="651"/>
    </row>
    <row r="601" spans="3:4" ht="13.5" customHeight="1">
      <c r="C601" s="651"/>
      <c r="D601" s="651"/>
    </row>
    <row r="602" spans="3:4" ht="13.5" customHeight="1">
      <c r="C602" s="651"/>
      <c r="D602" s="651"/>
    </row>
    <row r="603" spans="3:4" ht="13.5" customHeight="1">
      <c r="C603" s="651"/>
      <c r="D603" s="651"/>
    </row>
    <row r="604" spans="3:4" ht="13.5" customHeight="1">
      <c r="C604" s="651"/>
      <c r="D604" s="651"/>
    </row>
    <row r="605" spans="3:4" ht="13.5" customHeight="1">
      <c r="C605" s="651"/>
      <c r="D605" s="651"/>
    </row>
    <row r="606" spans="3:4" ht="13.5" customHeight="1">
      <c r="C606" s="651"/>
      <c r="D606" s="651"/>
    </row>
    <row r="607" spans="3:4" ht="13.5" customHeight="1">
      <c r="C607" s="651"/>
      <c r="D607" s="651"/>
    </row>
    <row r="608" spans="3:4" ht="13.5" customHeight="1">
      <c r="C608" s="651"/>
      <c r="D608" s="651"/>
    </row>
    <row r="609" spans="3:4" ht="13.5" customHeight="1">
      <c r="C609" s="651"/>
      <c r="D609" s="651"/>
    </row>
    <row r="610" spans="3:4" ht="13.5" customHeight="1">
      <c r="C610" s="651"/>
      <c r="D610" s="651"/>
    </row>
    <row r="611" spans="3:4" ht="13.5" customHeight="1">
      <c r="C611" s="651"/>
      <c r="D611" s="651"/>
    </row>
    <row r="612" spans="3:4" ht="13.5" customHeight="1">
      <c r="C612" s="651"/>
      <c r="D612" s="651"/>
    </row>
    <row r="613" spans="3:4" ht="13.5" customHeight="1">
      <c r="C613" s="651"/>
      <c r="D613" s="651"/>
    </row>
    <row r="614" spans="3:4" ht="13.5" customHeight="1">
      <c r="C614" s="651"/>
      <c r="D614" s="651"/>
    </row>
    <row r="615" spans="3:4" ht="13.5" customHeight="1">
      <c r="C615" s="651"/>
      <c r="D615" s="651"/>
    </row>
    <row r="616" spans="3:4" ht="13.5" customHeight="1">
      <c r="C616" s="651"/>
      <c r="D616" s="651"/>
    </row>
    <row r="617" spans="3:4" ht="13.5" customHeight="1">
      <c r="C617" s="651"/>
      <c r="D617" s="651"/>
    </row>
    <row r="618" spans="3:4" ht="13.5" customHeight="1">
      <c r="C618" s="651"/>
      <c r="D618" s="651"/>
    </row>
    <row r="619" spans="3:4" ht="13.5" customHeight="1">
      <c r="C619" s="651"/>
      <c r="D619" s="651"/>
    </row>
    <row r="620" spans="3:4" ht="13.5" customHeight="1">
      <c r="C620" s="651"/>
      <c r="D620" s="651"/>
    </row>
    <row r="621" spans="3:4" ht="13.5" customHeight="1">
      <c r="C621" s="651"/>
      <c r="D621" s="651"/>
    </row>
    <row r="622" spans="3:4" ht="13.5" customHeight="1">
      <c r="C622" s="651"/>
      <c r="D622" s="651"/>
    </row>
    <row r="623" spans="3:4" ht="13.5" customHeight="1">
      <c r="C623" s="651"/>
      <c r="D623" s="651"/>
    </row>
    <row r="624" spans="3:4" ht="13.5" customHeight="1">
      <c r="C624" s="651"/>
      <c r="D624" s="651"/>
    </row>
    <row r="625" spans="3:4" ht="13.5" customHeight="1">
      <c r="C625" s="651"/>
      <c r="D625" s="651"/>
    </row>
    <row r="626" spans="3:4" ht="13.5" customHeight="1">
      <c r="C626" s="651"/>
      <c r="D626" s="651"/>
    </row>
    <row r="627" spans="3:4" ht="13.5" customHeight="1">
      <c r="C627" s="651"/>
      <c r="D627" s="651"/>
    </row>
    <row r="628" spans="3:4" ht="13.5" customHeight="1">
      <c r="C628" s="651"/>
      <c r="D628" s="651"/>
    </row>
    <row r="629" spans="3:4" ht="13.5" customHeight="1">
      <c r="C629" s="651"/>
      <c r="D629" s="651"/>
    </row>
    <row r="630" spans="3:4" ht="13.5" customHeight="1">
      <c r="C630" s="651"/>
      <c r="D630" s="651"/>
    </row>
    <row r="631" spans="3:4" ht="13.5" customHeight="1">
      <c r="C631" s="651"/>
      <c r="D631" s="651"/>
    </row>
    <row r="632" spans="3:4" ht="13.5" customHeight="1">
      <c r="C632" s="651"/>
      <c r="D632" s="651"/>
    </row>
    <row r="633" spans="3:4" ht="13.5" customHeight="1">
      <c r="C633" s="651"/>
      <c r="D633" s="651"/>
    </row>
    <row r="634" spans="3:4" ht="13.5" customHeight="1">
      <c r="C634" s="651"/>
      <c r="D634" s="651"/>
    </row>
    <row r="635" spans="3:4" ht="13.5" customHeight="1">
      <c r="C635" s="651"/>
      <c r="D635" s="651"/>
    </row>
    <row r="636" spans="3:4" ht="13.5" customHeight="1">
      <c r="C636" s="651"/>
      <c r="D636" s="651"/>
    </row>
    <row r="637" spans="3:4" ht="13.5" customHeight="1">
      <c r="C637" s="651"/>
      <c r="D637" s="651"/>
    </row>
    <row r="638" spans="3:4" ht="13.5" customHeight="1">
      <c r="C638" s="651"/>
      <c r="D638" s="651"/>
    </row>
    <row r="639" spans="3:4" ht="13.5" customHeight="1">
      <c r="C639" s="651"/>
      <c r="D639" s="651"/>
    </row>
    <row r="642" spans="3:4" ht="13.5" customHeight="1">
      <c r="C642" s="651"/>
      <c r="D642" s="651"/>
    </row>
    <row r="644" spans="3:4" ht="13.5" customHeight="1">
      <c r="C644" s="651"/>
      <c r="D644" s="651"/>
    </row>
    <row r="645" spans="3:4" ht="13.5" customHeight="1">
      <c r="C645" s="651"/>
      <c r="D645" s="651"/>
    </row>
    <row r="646" spans="3:4" ht="13.5" customHeight="1">
      <c r="C646" s="651"/>
      <c r="D646" s="651"/>
    </row>
    <row r="647" spans="3:4" ht="13.5" customHeight="1">
      <c r="C647" s="651"/>
      <c r="D647" s="651"/>
    </row>
    <row r="648" spans="3:4" ht="13.5" customHeight="1">
      <c r="C648" s="651"/>
      <c r="D648" s="651"/>
    </row>
    <row r="649" spans="3:4" ht="13.5" customHeight="1">
      <c r="C649" s="651"/>
      <c r="D649" s="651"/>
    </row>
    <row r="650" spans="3:4" ht="13.5" customHeight="1">
      <c r="C650" s="651"/>
      <c r="D650" s="651"/>
    </row>
    <row r="651" spans="3:4" ht="13.5" customHeight="1">
      <c r="C651" s="651"/>
      <c r="D651" s="651"/>
    </row>
    <row r="652" spans="3:4" ht="13.5" customHeight="1">
      <c r="C652" s="651"/>
      <c r="D652" s="651"/>
    </row>
    <row r="653" spans="3:4" ht="13.5" customHeight="1">
      <c r="C653" s="651"/>
      <c r="D653" s="651"/>
    </row>
    <row r="654" spans="3:4" ht="13.5" customHeight="1">
      <c r="C654" s="651"/>
      <c r="D654" s="651"/>
    </row>
    <row r="655" spans="3:4" ht="13.5" customHeight="1">
      <c r="C655" s="651"/>
      <c r="D655" s="651"/>
    </row>
    <row r="656" spans="3:4" ht="13.5" customHeight="1">
      <c r="C656" s="651"/>
      <c r="D656" s="651"/>
    </row>
    <row r="657" spans="3:4" ht="13.5" customHeight="1">
      <c r="C657" s="651"/>
      <c r="D657" s="651"/>
    </row>
    <row r="658" spans="3:4" ht="13.5" customHeight="1">
      <c r="C658" s="651"/>
      <c r="D658" s="651"/>
    </row>
    <row r="659" spans="3:4" ht="13.5" customHeight="1">
      <c r="C659" s="651"/>
      <c r="D659" s="651"/>
    </row>
    <row r="662" spans="3:4" ht="13.5" customHeight="1">
      <c r="C662" s="651"/>
      <c r="D662" s="651"/>
    </row>
    <row r="664" spans="3:4" ht="13.5" customHeight="1">
      <c r="C664" s="651"/>
      <c r="D664" s="651"/>
    </row>
    <row r="665" spans="3:4" ht="13.5" customHeight="1">
      <c r="C665" s="651"/>
      <c r="D665" s="651"/>
    </row>
    <row r="666" spans="3:4" ht="13.5" customHeight="1">
      <c r="C666" s="651"/>
      <c r="D666" s="651"/>
    </row>
    <row r="667" spans="3:4" ht="13.5" customHeight="1">
      <c r="C667" s="651"/>
      <c r="D667" s="651"/>
    </row>
    <row r="668" spans="3:4" ht="13.5" customHeight="1">
      <c r="C668" s="651"/>
      <c r="D668" s="651"/>
    </row>
    <row r="669" spans="3:4" ht="13.5" customHeight="1">
      <c r="C669" s="651"/>
      <c r="D669" s="651"/>
    </row>
    <row r="670" spans="3:4" ht="13.5" customHeight="1">
      <c r="C670" s="651"/>
      <c r="D670" s="651"/>
    </row>
    <row r="671" spans="3:4" ht="13.5" customHeight="1">
      <c r="C671" s="651"/>
      <c r="D671" s="651"/>
    </row>
    <row r="672" spans="3:4" ht="13.5" customHeight="1">
      <c r="C672" s="651"/>
      <c r="D672" s="651"/>
    </row>
    <row r="673" spans="3:4" ht="13.5" customHeight="1">
      <c r="C673" s="651"/>
      <c r="D673" s="651"/>
    </row>
    <row r="674" spans="3:4" ht="13.5" customHeight="1">
      <c r="C674" s="651"/>
      <c r="D674" s="651"/>
    </row>
    <row r="675" spans="3:4" ht="13.5" customHeight="1">
      <c r="C675" s="651"/>
      <c r="D675" s="651"/>
    </row>
    <row r="676" spans="3:4" ht="13.5" customHeight="1">
      <c r="C676" s="651"/>
      <c r="D676" s="651"/>
    </row>
    <row r="677" spans="3:4" ht="13.5" customHeight="1">
      <c r="C677" s="651"/>
      <c r="D677" s="651"/>
    </row>
    <row r="678" spans="3:4" ht="13.5" customHeight="1">
      <c r="C678" s="651"/>
      <c r="D678" s="651"/>
    </row>
    <row r="679" spans="3:4" ht="13.5" customHeight="1">
      <c r="C679" s="651"/>
      <c r="D679" s="651"/>
    </row>
    <row r="680" spans="3:4" ht="13.5" customHeight="1">
      <c r="C680" s="651"/>
      <c r="D680" s="651"/>
    </row>
    <row r="681" spans="3:4" ht="13.5" customHeight="1">
      <c r="C681" s="651"/>
      <c r="D681" s="651"/>
    </row>
    <row r="682" spans="3:4" ht="13.5" customHeight="1">
      <c r="C682" s="651"/>
      <c r="D682" s="651"/>
    </row>
    <row r="683" spans="3:4" ht="13.5" customHeight="1">
      <c r="C683" s="651"/>
      <c r="D683" s="651"/>
    </row>
    <row r="684" spans="3:4" ht="13.5" customHeight="1">
      <c r="C684" s="651"/>
      <c r="D684" s="651"/>
    </row>
    <row r="685" spans="3:4" ht="13.5" customHeight="1">
      <c r="C685" s="651"/>
      <c r="D685" s="651"/>
    </row>
    <row r="688" spans="3:4" ht="13.5" customHeight="1">
      <c r="C688" s="651"/>
      <c r="D688" s="651"/>
    </row>
    <row r="690" spans="3:4" ht="13.5" customHeight="1">
      <c r="C690" s="651"/>
      <c r="D690" s="651"/>
    </row>
    <row r="691" spans="3:4" ht="13.5" customHeight="1">
      <c r="C691" s="651"/>
      <c r="D691" s="651"/>
    </row>
    <row r="692" spans="3:4" ht="13.5" customHeight="1">
      <c r="C692" s="651"/>
      <c r="D692" s="651"/>
    </row>
    <row r="693" spans="3:4" ht="13.5" customHeight="1">
      <c r="C693" s="651"/>
      <c r="D693" s="651"/>
    </row>
    <row r="694" spans="3:4" ht="13.5" customHeight="1">
      <c r="C694" s="651"/>
      <c r="D694" s="651"/>
    </row>
    <row r="695" spans="3:4" ht="13.5" customHeight="1">
      <c r="C695" s="651"/>
      <c r="D695" s="651"/>
    </row>
    <row r="696" spans="3:4" ht="13.5" customHeight="1">
      <c r="C696" s="651"/>
      <c r="D696" s="651"/>
    </row>
    <row r="697" spans="3:4" ht="13.5" customHeight="1">
      <c r="C697" s="651"/>
      <c r="D697" s="651"/>
    </row>
    <row r="698" spans="3:4" ht="13.5" customHeight="1">
      <c r="C698" s="651"/>
      <c r="D698" s="651"/>
    </row>
    <row r="699" spans="3:4" ht="13.5" customHeight="1">
      <c r="C699" s="651"/>
      <c r="D699" s="651"/>
    </row>
    <row r="700" spans="3:4" ht="13.5" customHeight="1">
      <c r="C700" s="651"/>
      <c r="D700" s="651"/>
    </row>
    <row r="701" spans="3:4" ht="13.5" customHeight="1">
      <c r="C701" s="651"/>
      <c r="D701" s="651"/>
    </row>
    <row r="702" spans="3:4" ht="13.5" customHeight="1">
      <c r="C702" s="651"/>
      <c r="D702" s="651"/>
    </row>
    <row r="703" spans="3:4" ht="13.5" customHeight="1">
      <c r="C703" s="651"/>
      <c r="D703" s="651"/>
    </row>
    <row r="704" spans="3:4" ht="13.5" customHeight="1">
      <c r="C704" s="651"/>
      <c r="D704" s="651"/>
    </row>
    <row r="705" spans="3:4" ht="13.5" customHeight="1">
      <c r="C705" s="651"/>
      <c r="D705" s="651"/>
    </row>
    <row r="706" spans="3:4" ht="13.5" customHeight="1">
      <c r="C706" s="651"/>
      <c r="D706" s="651"/>
    </row>
    <row r="707" spans="3:4" ht="13.5" customHeight="1">
      <c r="C707" s="651"/>
      <c r="D707" s="651"/>
    </row>
    <row r="708" spans="3:4" ht="13.5" customHeight="1">
      <c r="C708" s="651"/>
      <c r="D708" s="651"/>
    </row>
    <row r="709" spans="3:4" ht="13.5" customHeight="1">
      <c r="C709" s="651"/>
      <c r="D709" s="651"/>
    </row>
    <row r="710" spans="3:4" ht="13.5" customHeight="1">
      <c r="C710" s="651"/>
      <c r="D710" s="651"/>
    </row>
    <row r="711" spans="3:4" ht="13.5" customHeight="1">
      <c r="C711" s="651"/>
      <c r="D711" s="651"/>
    </row>
    <row r="715" spans="3:4" ht="13.5" customHeight="1">
      <c r="C715" s="651"/>
      <c r="D715" s="651"/>
    </row>
    <row r="716" spans="3:4" ht="13.5" customHeight="1">
      <c r="C716" s="651"/>
      <c r="D716" s="651"/>
    </row>
    <row r="717" spans="3:4" ht="13.5" customHeight="1">
      <c r="C717" s="651"/>
      <c r="D717" s="651"/>
    </row>
    <row r="718" spans="3:4" ht="13.5" customHeight="1">
      <c r="C718" s="651"/>
      <c r="D718" s="651"/>
    </row>
    <row r="719" spans="3:4" ht="13.5" customHeight="1">
      <c r="C719" s="651"/>
      <c r="D719" s="651"/>
    </row>
    <row r="720" spans="3:4" ht="13.5" customHeight="1">
      <c r="C720" s="651"/>
      <c r="D720" s="651"/>
    </row>
    <row r="724" spans="3:4" ht="13.5" customHeight="1">
      <c r="C724" s="651"/>
      <c r="D724" s="651"/>
    </row>
    <row r="725" spans="3:4" ht="13.5" customHeight="1">
      <c r="C725" s="651"/>
      <c r="D725" s="651"/>
    </row>
    <row r="726" spans="3:4" ht="13.5" customHeight="1">
      <c r="C726" s="651"/>
      <c r="D726" s="651"/>
    </row>
    <row r="727" spans="3:4" ht="13.5" customHeight="1">
      <c r="C727" s="651"/>
      <c r="D727" s="651"/>
    </row>
    <row r="728" spans="3:4" ht="13.5" customHeight="1">
      <c r="C728" s="651"/>
      <c r="D728" s="651"/>
    </row>
    <row r="729" spans="3:4" ht="13.5" customHeight="1">
      <c r="C729" s="651"/>
      <c r="D729" s="651"/>
    </row>
    <row r="730" spans="3:4" ht="13.5" customHeight="1">
      <c r="C730" s="651"/>
      <c r="D730" s="651"/>
    </row>
    <row r="731" spans="3:4" ht="13.5" customHeight="1">
      <c r="C731" s="651"/>
      <c r="D731" s="651"/>
    </row>
    <row r="732" spans="3:4" ht="13.5" customHeight="1">
      <c r="C732" s="651"/>
      <c r="D732" s="651"/>
    </row>
    <row r="733" spans="3:4" ht="13.5" customHeight="1">
      <c r="C733" s="651"/>
      <c r="D733" s="651"/>
    </row>
    <row r="734" spans="3:4" ht="13.5" customHeight="1">
      <c r="C734" s="651"/>
      <c r="D734" s="651"/>
    </row>
    <row r="735" spans="3:4" ht="13.5" customHeight="1">
      <c r="C735" s="651"/>
      <c r="D735" s="651"/>
    </row>
    <row r="736" spans="3:4" ht="13.5" customHeight="1">
      <c r="C736" s="651"/>
      <c r="D736" s="651"/>
    </row>
    <row r="737" spans="3:4" ht="13.5" customHeight="1">
      <c r="C737" s="651"/>
      <c r="D737" s="651"/>
    </row>
    <row r="738" spans="3:4" ht="13.5" customHeight="1">
      <c r="C738" s="651"/>
      <c r="D738" s="651"/>
    </row>
    <row r="739" spans="3:4" ht="13.5" customHeight="1">
      <c r="C739" s="651"/>
      <c r="D739" s="651"/>
    </row>
    <row r="740" spans="3:4" ht="13.5" customHeight="1">
      <c r="C740" s="651"/>
      <c r="D740" s="651"/>
    </row>
    <row r="741" spans="3:4" ht="13.5" customHeight="1">
      <c r="C741" s="651"/>
      <c r="D741" s="651"/>
    </row>
    <row r="742" spans="3:4" ht="13.5" customHeight="1">
      <c r="C742" s="651"/>
      <c r="D742" s="651"/>
    </row>
    <row r="743" spans="3:4" ht="13.5" customHeight="1">
      <c r="C743" s="651"/>
      <c r="D743" s="651"/>
    </row>
    <row r="744" spans="3:4" ht="13.5" customHeight="1">
      <c r="C744" s="651"/>
      <c r="D744" s="651"/>
    </row>
    <row r="745" spans="3:4" ht="13.5" customHeight="1">
      <c r="C745" s="651"/>
      <c r="D745" s="651"/>
    </row>
    <row r="746" spans="3:4" ht="13.5" customHeight="1">
      <c r="C746" s="651"/>
      <c r="D746" s="651"/>
    </row>
    <row r="747" spans="3:4" ht="13.5" customHeight="1">
      <c r="C747" s="651"/>
      <c r="D747" s="651"/>
    </row>
    <row r="748" spans="3:4" ht="13.5" customHeight="1">
      <c r="C748" s="651"/>
      <c r="D748" s="651"/>
    </row>
    <row r="749" spans="3:4" ht="13.5" customHeight="1">
      <c r="C749" s="651"/>
      <c r="D749" s="651"/>
    </row>
    <row r="750" spans="3:4" ht="13.5" customHeight="1">
      <c r="C750" s="651"/>
      <c r="D750" s="651"/>
    </row>
    <row r="751" spans="3:4" ht="13.5" customHeight="1">
      <c r="C751" s="651"/>
      <c r="D751" s="651"/>
    </row>
    <row r="752" spans="3:4" ht="13.5" customHeight="1">
      <c r="C752" s="651"/>
      <c r="D752" s="651"/>
    </row>
    <row r="753" spans="3:4" ht="13.5" customHeight="1">
      <c r="C753" s="651"/>
      <c r="D753" s="651"/>
    </row>
    <row r="754" spans="3:4" ht="13.5" customHeight="1">
      <c r="C754" s="651"/>
      <c r="D754" s="651"/>
    </row>
    <row r="755" spans="3:4" ht="13.5" customHeight="1">
      <c r="C755" s="651"/>
      <c r="D755" s="651"/>
    </row>
    <row r="756" spans="3:4" ht="13.5" customHeight="1">
      <c r="C756" s="651"/>
      <c r="D756" s="651"/>
    </row>
    <row r="757" spans="3:4" ht="13.5" customHeight="1">
      <c r="C757" s="651"/>
      <c r="D757" s="651"/>
    </row>
    <row r="759" spans="3:4" ht="13.5" customHeight="1">
      <c r="C759" s="651"/>
      <c r="D759" s="651"/>
    </row>
    <row r="760" spans="3:4" ht="13.5" customHeight="1">
      <c r="C760" s="651"/>
      <c r="D760" s="651"/>
    </row>
    <row r="761" spans="3:4" ht="13.5" customHeight="1">
      <c r="C761" s="651"/>
      <c r="D761" s="651"/>
    </row>
    <row r="763" spans="3:4" ht="13.5" customHeight="1">
      <c r="C763" s="651"/>
      <c r="D763" s="651"/>
    </row>
    <row r="764" spans="3:4" ht="13.5" customHeight="1">
      <c r="C764" s="651"/>
      <c r="D764" s="651"/>
    </row>
    <row r="765" spans="3:4" ht="13.5" customHeight="1">
      <c r="C765" s="651"/>
      <c r="D765" s="651"/>
    </row>
    <row r="766" spans="3:4" ht="13.5" customHeight="1">
      <c r="C766" s="651"/>
      <c r="D766" s="651"/>
    </row>
    <row r="767" spans="3:4" ht="13.5" customHeight="1">
      <c r="C767" s="651"/>
      <c r="D767" s="651"/>
    </row>
    <row r="768" spans="3:4" ht="13.5" customHeight="1">
      <c r="C768" s="651"/>
      <c r="D768" s="651"/>
    </row>
    <row r="769" spans="1:6" ht="13.5" customHeight="1">
      <c r="C769" s="651"/>
      <c r="D769" s="651"/>
    </row>
    <row r="770" spans="1:6" ht="13.5" customHeight="1">
      <c r="C770" s="651"/>
      <c r="D770" s="651"/>
    </row>
    <row r="771" spans="1:6" ht="13.5" customHeight="1">
      <c r="C771" s="651"/>
      <c r="D771" s="651"/>
    </row>
    <row r="772" spans="1:6" ht="13.5" customHeight="1">
      <c r="C772" s="651"/>
      <c r="D772" s="651"/>
    </row>
    <row r="774" spans="1:6" ht="13.5" customHeight="1">
      <c r="C774" s="651"/>
      <c r="D774" s="651"/>
    </row>
    <row r="776" spans="1:6" s="644" customFormat="1" ht="13.5" customHeight="1">
      <c r="A776" s="652"/>
      <c r="B776" s="653"/>
      <c r="C776" s="617"/>
      <c r="D776" s="617"/>
      <c r="E776" s="643"/>
      <c r="F776" s="643"/>
    </row>
    <row r="777" spans="1:6" ht="13.5" customHeight="1">
      <c r="C777" s="651"/>
      <c r="D777" s="651"/>
    </row>
    <row r="778" spans="1:6" ht="13.5" customHeight="1">
      <c r="C778" s="651"/>
      <c r="D778" s="651"/>
    </row>
    <row r="779" spans="1:6" ht="13.5" customHeight="1">
      <c r="C779" s="651"/>
      <c r="D779" s="651"/>
    </row>
    <row r="780" spans="1:6" ht="13.5" customHeight="1">
      <c r="C780" s="651"/>
      <c r="D780" s="651"/>
    </row>
    <row r="781" spans="1:6" ht="13.5" customHeight="1">
      <c r="C781" s="651"/>
      <c r="D781" s="651"/>
    </row>
    <row r="782" spans="1:6" ht="13.5" customHeight="1">
      <c r="C782" s="651"/>
      <c r="D782" s="651"/>
    </row>
    <row r="783" spans="1:6" ht="13.5" customHeight="1">
      <c r="C783" s="651"/>
      <c r="D783" s="651"/>
    </row>
    <row r="784" spans="1:6" ht="13.5" customHeight="1">
      <c r="C784" s="651"/>
      <c r="D784" s="651"/>
    </row>
    <row r="785" spans="2:4" ht="13.5" customHeight="1">
      <c r="C785" s="651"/>
      <c r="D785" s="651"/>
    </row>
    <row r="786" spans="2:4" ht="13.5" customHeight="1">
      <c r="C786" s="651"/>
      <c r="D786" s="651"/>
    </row>
    <row r="787" spans="2:4" ht="13.5" customHeight="1">
      <c r="C787" s="651"/>
      <c r="D787" s="651"/>
    </row>
    <row r="788" spans="2:4" ht="13.5" customHeight="1">
      <c r="C788" s="651"/>
      <c r="D788" s="651"/>
    </row>
    <row r="789" spans="2:4" ht="13.5" customHeight="1">
      <c r="C789" s="651"/>
      <c r="D789" s="651"/>
    </row>
    <row r="790" spans="2:4" ht="13.5" customHeight="1">
      <c r="C790" s="651"/>
      <c r="D790" s="651"/>
    </row>
    <row r="791" spans="2:4" ht="13.5" customHeight="1">
      <c r="C791" s="651"/>
      <c r="D791" s="651"/>
    </row>
    <row r="792" spans="2:4" ht="13.5" customHeight="1">
      <c r="C792" s="651"/>
      <c r="D792" s="651"/>
    </row>
    <row r="793" spans="2:4" ht="13.5" customHeight="1">
      <c r="C793" s="651"/>
      <c r="D793" s="651"/>
    </row>
    <row r="794" spans="2:4" ht="13.5" customHeight="1">
      <c r="C794" s="651"/>
      <c r="D794" s="651"/>
    </row>
    <row r="795" spans="2:4" ht="13.5" customHeight="1">
      <c r="B795" s="654"/>
      <c r="C795" s="644"/>
      <c r="D795" s="644"/>
    </row>
    <row r="797" spans="2:4" ht="13.5" customHeight="1">
      <c r="C797" s="651"/>
      <c r="D797" s="651"/>
    </row>
    <row r="798" spans="2:4" ht="13.5" customHeight="1">
      <c r="C798" s="651"/>
      <c r="D798" s="651"/>
    </row>
    <row r="801" spans="1:6" ht="13.5" customHeight="1">
      <c r="C801" s="651"/>
      <c r="D801" s="651"/>
    </row>
    <row r="802" spans="1:6" ht="13.5" customHeight="1">
      <c r="C802" s="651"/>
      <c r="D802" s="651"/>
    </row>
    <row r="803" spans="1:6" ht="13.5" customHeight="1">
      <c r="C803" s="651"/>
      <c r="D803" s="651"/>
    </row>
    <row r="804" spans="1:6" ht="13.5" customHeight="1">
      <c r="C804" s="651"/>
      <c r="D804" s="651"/>
    </row>
    <row r="806" spans="1:6" ht="13.5" customHeight="1">
      <c r="C806" s="651"/>
      <c r="D806" s="651"/>
    </row>
    <row r="807" spans="1:6" ht="13.5" customHeight="1">
      <c r="C807" s="651"/>
      <c r="D807" s="651"/>
    </row>
    <row r="808" spans="1:6" ht="13.5" customHeight="1">
      <c r="C808" s="651"/>
      <c r="D808" s="651"/>
    </row>
    <row r="809" spans="1:6" ht="13.5" customHeight="1">
      <c r="C809" s="651"/>
      <c r="D809" s="651"/>
    </row>
    <row r="811" spans="1:6" ht="13.5" customHeight="1">
      <c r="C811" s="651"/>
      <c r="D811" s="651"/>
    </row>
    <row r="812" spans="1:6" ht="13.5" customHeight="1">
      <c r="C812" s="651"/>
      <c r="D812" s="651"/>
    </row>
    <row r="814" spans="1:6" s="658" customFormat="1" ht="13.5" customHeight="1">
      <c r="A814" s="656"/>
      <c r="B814" s="653"/>
      <c r="C814" s="651"/>
      <c r="D814" s="651"/>
      <c r="E814" s="657"/>
      <c r="F814" s="657"/>
    </row>
    <row r="815" spans="1:6" s="644" customFormat="1" ht="13.5" customHeight="1">
      <c r="A815" s="652"/>
      <c r="B815" s="653"/>
      <c r="C815" s="651"/>
      <c r="D815" s="651"/>
      <c r="E815" s="643"/>
      <c r="F815" s="643"/>
    </row>
    <row r="816" spans="1:6" s="644" customFormat="1" ht="13.5" customHeight="1">
      <c r="A816" s="652"/>
      <c r="B816" s="653"/>
      <c r="C816" s="651"/>
      <c r="D816" s="651"/>
      <c r="E816" s="643"/>
      <c r="F816" s="643"/>
    </row>
    <row r="817" spans="1:6" s="644" customFormat="1" ht="13.5" customHeight="1">
      <c r="A817" s="652"/>
      <c r="B817" s="653"/>
      <c r="C817" s="651"/>
      <c r="D817" s="651"/>
      <c r="E817" s="643"/>
      <c r="F817" s="643"/>
    </row>
    <row r="819" spans="1:6" ht="13.5" customHeight="1">
      <c r="C819" s="651"/>
      <c r="D819" s="651"/>
    </row>
    <row r="820" spans="1:6" ht="13.5" customHeight="1">
      <c r="C820" s="651"/>
      <c r="D820" s="651"/>
    </row>
    <row r="822" spans="1:6" ht="13.5" customHeight="1">
      <c r="C822" s="651"/>
      <c r="D822" s="651"/>
    </row>
    <row r="823" spans="1:6" ht="13.5" customHeight="1">
      <c r="C823" s="651"/>
      <c r="D823" s="651"/>
    </row>
    <row r="825" spans="1:6" ht="13.5" customHeight="1">
      <c r="C825" s="651"/>
      <c r="D825" s="651"/>
    </row>
    <row r="826" spans="1:6" ht="13.5" customHeight="1">
      <c r="C826" s="651"/>
      <c r="D826" s="651"/>
    </row>
    <row r="828" spans="1:6" ht="13.5" customHeight="1">
      <c r="C828" s="651"/>
      <c r="D828" s="651"/>
    </row>
    <row r="829" spans="1:6" ht="13.5" customHeight="1">
      <c r="C829" s="651"/>
      <c r="D829" s="651"/>
    </row>
    <row r="833" spans="2:4" ht="13.5" customHeight="1">
      <c r="B833" s="663"/>
      <c r="C833" s="664"/>
      <c r="D833" s="664"/>
    </row>
    <row r="834" spans="2:4" ht="13.5" customHeight="1">
      <c r="B834" s="654"/>
      <c r="C834" s="644"/>
      <c r="D834" s="644"/>
    </row>
    <row r="835" spans="2:4" ht="13.5" customHeight="1">
      <c r="B835" s="654"/>
      <c r="C835" s="644"/>
      <c r="D835" s="644"/>
    </row>
    <row r="836" spans="2:4" ht="13.5" customHeight="1">
      <c r="B836" s="654"/>
      <c r="C836" s="644"/>
      <c r="D836" s="644"/>
    </row>
    <row r="839" spans="2:4" ht="13.5" customHeight="1">
      <c r="C839" s="651"/>
      <c r="D839" s="651"/>
    </row>
    <row r="841" spans="2:4" ht="13.5" customHeight="1">
      <c r="C841" s="651"/>
      <c r="D841" s="651"/>
    </row>
    <row r="842" spans="2:4" ht="13.5" customHeight="1">
      <c r="C842" s="651"/>
      <c r="D842" s="651"/>
    </row>
    <row r="849" spans="3:4" ht="13.5" customHeight="1">
      <c r="C849" s="651"/>
      <c r="D849" s="651"/>
    </row>
    <row r="852" spans="3:4" ht="13.5" customHeight="1">
      <c r="C852" s="651"/>
      <c r="D852" s="651"/>
    </row>
    <row r="853" spans="3:4" ht="13.5" customHeight="1">
      <c r="C853" s="651"/>
      <c r="D853" s="651"/>
    </row>
    <row r="855" spans="3:4" ht="13.5" customHeight="1">
      <c r="C855" s="651"/>
      <c r="D855" s="651"/>
    </row>
    <row r="856" spans="3:4" ht="13.5" customHeight="1">
      <c r="C856" s="651"/>
      <c r="D856" s="651"/>
    </row>
    <row r="858" spans="3:4" ht="13.5" customHeight="1">
      <c r="C858" s="651"/>
      <c r="D858" s="651"/>
    </row>
    <row r="860" spans="3:4" ht="13.5" customHeight="1">
      <c r="C860" s="651"/>
      <c r="D860" s="651"/>
    </row>
    <row r="865" spans="1:6" ht="13.5" customHeight="1">
      <c r="C865" s="651"/>
      <c r="D865" s="651"/>
    </row>
    <row r="866" spans="1:6" ht="13.5" customHeight="1">
      <c r="C866" s="651"/>
      <c r="D866" s="651"/>
    </row>
    <row r="867" spans="1:6" ht="13.5" customHeight="1">
      <c r="C867" s="651"/>
      <c r="D867" s="651"/>
    </row>
    <row r="868" spans="1:6" ht="13.5" customHeight="1">
      <c r="C868" s="651"/>
      <c r="D868" s="651"/>
    </row>
    <row r="869" spans="1:6" ht="13.5" customHeight="1">
      <c r="C869" s="651"/>
      <c r="D869" s="651"/>
    </row>
    <row r="870" spans="1:6" ht="13.5" customHeight="1">
      <c r="C870" s="651"/>
      <c r="D870" s="651"/>
    </row>
    <row r="871" spans="1:6" ht="13.5" customHeight="1">
      <c r="C871" s="651"/>
      <c r="D871" s="651"/>
    </row>
    <row r="872" spans="1:6" s="644" customFormat="1" ht="13.5" customHeight="1">
      <c r="A872" s="652"/>
      <c r="B872" s="653"/>
      <c r="C872" s="651"/>
      <c r="D872" s="651"/>
      <c r="E872" s="643"/>
      <c r="F872" s="643"/>
    </row>
    <row r="873" spans="1:6" ht="13.5" customHeight="1">
      <c r="C873" s="651"/>
      <c r="D873" s="651"/>
    </row>
    <row r="874" spans="1:6" ht="13.5" customHeight="1">
      <c r="C874" s="651"/>
      <c r="D874" s="651"/>
    </row>
    <row r="875" spans="1:6" ht="13.5" customHeight="1">
      <c r="C875" s="651"/>
      <c r="D875" s="651"/>
    </row>
    <row r="876" spans="1:6" ht="13.5" customHeight="1">
      <c r="C876" s="651"/>
      <c r="D876" s="651"/>
    </row>
    <row r="877" spans="1:6" ht="13.5" customHeight="1">
      <c r="C877" s="651"/>
      <c r="D877" s="651"/>
    </row>
    <row r="880" spans="1:6" ht="13.5" customHeight="1">
      <c r="C880" s="651"/>
      <c r="D880" s="651"/>
    </row>
    <row r="881" spans="1:6" ht="13.5" customHeight="1">
      <c r="C881" s="651"/>
      <c r="D881" s="651"/>
    </row>
    <row r="883" spans="1:6" s="662" customFormat="1" ht="13.5" customHeight="1">
      <c r="A883" s="650"/>
      <c r="B883" s="653"/>
      <c r="C883" s="617"/>
      <c r="D883" s="617"/>
      <c r="E883" s="661"/>
      <c r="F883" s="661"/>
    </row>
    <row r="887" spans="1:6" s="644" customFormat="1" ht="13.5" customHeight="1">
      <c r="A887" s="652"/>
      <c r="B887" s="653"/>
      <c r="C887" s="617"/>
      <c r="D887" s="617"/>
      <c r="E887" s="643"/>
      <c r="F887" s="643"/>
    </row>
    <row r="888" spans="1:6" s="647" customFormat="1" ht="13.5" customHeight="1">
      <c r="A888" s="650"/>
      <c r="B888" s="653"/>
      <c r="C888" s="651"/>
      <c r="D888" s="651"/>
    </row>
    <row r="889" spans="1:6" s="620" customFormat="1" ht="13.5" customHeight="1">
      <c r="A889" s="652"/>
      <c r="B889" s="653"/>
      <c r="C889" s="617"/>
      <c r="D889" s="617"/>
    </row>
    <row r="890" spans="1:6" s="647" customFormat="1" ht="13.5" customHeight="1">
      <c r="A890" s="650"/>
      <c r="B890" s="653"/>
      <c r="C890" s="617"/>
      <c r="D890" s="617"/>
    </row>
    <row r="891" spans="1:6" s="647" customFormat="1" ht="13.5" customHeight="1">
      <c r="A891" s="650"/>
      <c r="B891" s="654"/>
      <c r="C891" s="644"/>
      <c r="D891" s="644"/>
    </row>
    <row r="894" spans="1:6" ht="13.5" customHeight="1">
      <c r="B894" s="667"/>
      <c r="C894" s="659"/>
      <c r="D894" s="659"/>
    </row>
    <row r="896" spans="1:6" ht="13.5" customHeight="1">
      <c r="C896" s="651"/>
      <c r="D896" s="651"/>
    </row>
    <row r="897" spans="1:4" ht="13.5" customHeight="1">
      <c r="C897" s="651"/>
      <c r="D897" s="651"/>
    </row>
    <row r="898" spans="1:4" ht="13.5" customHeight="1">
      <c r="C898" s="651"/>
      <c r="D898" s="651"/>
    </row>
    <row r="900" spans="1:4" ht="13.5" customHeight="1">
      <c r="C900" s="651"/>
      <c r="D900" s="651"/>
    </row>
    <row r="901" spans="1:4" ht="13.5" customHeight="1">
      <c r="B901" s="667"/>
      <c r="C901" s="659"/>
      <c r="D901" s="659"/>
    </row>
    <row r="902" spans="1:4" ht="13.5" customHeight="1">
      <c r="B902" s="667"/>
      <c r="C902" s="659"/>
      <c r="D902" s="659"/>
    </row>
    <row r="903" spans="1:4" ht="13.5" customHeight="1">
      <c r="B903" s="667"/>
      <c r="C903" s="659"/>
      <c r="D903" s="659"/>
    </row>
    <row r="904" spans="1:4" s="647" customFormat="1" ht="13.5" customHeight="1">
      <c r="A904" s="650"/>
      <c r="B904" s="667"/>
      <c r="C904" s="659"/>
      <c r="D904" s="659"/>
    </row>
    <row r="905" spans="1:4" s="647" customFormat="1" ht="13.5" customHeight="1">
      <c r="A905" s="650"/>
      <c r="B905" s="667"/>
      <c r="C905" s="659"/>
      <c r="D905" s="659"/>
    </row>
    <row r="906" spans="1:4" s="647" customFormat="1" ht="13.5" customHeight="1">
      <c r="A906" s="650"/>
      <c r="B906" s="654"/>
      <c r="C906" s="644"/>
      <c r="D906" s="644"/>
    </row>
    <row r="907" spans="1:4" s="647" customFormat="1" ht="13.5" customHeight="1">
      <c r="A907" s="650"/>
      <c r="B907" s="653"/>
      <c r="C907" s="617"/>
      <c r="D907" s="617"/>
    </row>
    <row r="908" spans="1:4" ht="13.5" customHeight="1">
      <c r="B908" s="654"/>
      <c r="C908" s="644"/>
      <c r="D908" s="644"/>
    </row>
    <row r="909" spans="1:4" ht="13.5" customHeight="1">
      <c r="B909" s="667"/>
      <c r="C909" s="659"/>
      <c r="D909" s="659"/>
    </row>
    <row r="910" spans="1:4" ht="13.5" customHeight="1">
      <c r="B910" s="667"/>
      <c r="C910" s="659"/>
      <c r="D910" s="659"/>
    </row>
    <row r="911" spans="1:4" s="647" customFormat="1" ht="13.5" customHeight="1">
      <c r="A911" s="650"/>
      <c r="B911" s="667"/>
      <c r="C911" s="659"/>
      <c r="D911" s="659"/>
    </row>
    <row r="912" spans="1:4" s="647" customFormat="1" ht="13.5" customHeight="1">
      <c r="A912" s="650"/>
      <c r="B912" s="653"/>
      <c r="C912" s="617"/>
      <c r="D912" s="617"/>
    </row>
    <row r="913" spans="1:6" ht="13.5" customHeight="1">
      <c r="A913" s="666"/>
      <c r="B913" s="667"/>
      <c r="C913" s="660"/>
      <c r="D913" s="660"/>
    </row>
    <row r="914" spans="1:6" ht="13.5" customHeight="1">
      <c r="A914" s="666"/>
    </row>
    <row r="915" spans="1:6" s="662" customFormat="1" ht="13.5" customHeight="1">
      <c r="A915" s="650"/>
      <c r="B915" s="667"/>
      <c r="C915" s="660"/>
      <c r="D915" s="660"/>
      <c r="E915" s="661"/>
      <c r="F915" s="661"/>
    </row>
    <row r="916" spans="1:6" ht="13.5" customHeight="1">
      <c r="B916" s="667"/>
      <c r="C916" s="660"/>
      <c r="D916" s="660"/>
    </row>
    <row r="917" spans="1:6" ht="13.5" customHeight="1">
      <c r="C917" s="660"/>
      <c r="D917" s="660"/>
    </row>
    <row r="920" spans="1:6" ht="13.5" customHeight="1">
      <c r="B920" s="667"/>
      <c r="C920" s="659"/>
      <c r="D920" s="659"/>
    </row>
    <row r="921" spans="1:6" ht="13.5" customHeight="1">
      <c r="B921" s="667"/>
      <c r="C921" s="659"/>
      <c r="D921" s="659"/>
    </row>
    <row r="923" spans="1:6" ht="13.5" customHeight="1">
      <c r="C923" s="651"/>
      <c r="D923" s="651"/>
    </row>
    <row r="924" spans="1:6" ht="13.5" customHeight="1">
      <c r="B924" s="668"/>
      <c r="C924" s="662"/>
      <c r="D924" s="662"/>
    </row>
    <row r="933" spans="3:4" ht="13.5" customHeight="1">
      <c r="C933" s="647"/>
      <c r="D933" s="647"/>
    </row>
  </sheetData>
  <mergeCells count="4">
    <mergeCell ref="A2:D2"/>
    <mergeCell ref="A48:D48"/>
    <mergeCell ref="B50:D50"/>
    <mergeCell ref="H63:J63"/>
  </mergeCells>
  <pageMargins left="1" right="0.2" top="0.78740157480314965" bottom="0.78740157480314965" header="0.35433070866141736" footer="0"/>
  <pageSetup paperSize="9" fitToHeight="0" orientation="portrait" r:id="rId1"/>
  <headerFooter alignWithMargins="0">
    <oddFooter>&amp;R&amp;8&amp;P/&amp;N</oddFooter>
  </headerFooter>
  <rowBreaks count="1" manualBreakCount="1">
    <brk id="44" max="3"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F11"/>
  <sheetViews>
    <sheetView tabSelected="1" view="pageBreakPreview" zoomScale="90" zoomScaleNormal="100" zoomScaleSheetLayoutView="90" workbookViewId="0">
      <selection activeCell="K11" sqref="K11"/>
    </sheetView>
  </sheetViews>
  <sheetFormatPr defaultRowHeight="12.75"/>
  <cols>
    <col min="1" max="1" width="2.109375" style="1143" customWidth="1"/>
    <col min="2" max="2" width="26.6640625" style="1143" customWidth="1"/>
    <col min="3" max="3" width="28" style="1143" customWidth="1"/>
    <col min="4" max="4" width="19.6640625" style="1143" customWidth="1"/>
    <col min="5" max="5" width="11.88671875" style="1143" customWidth="1"/>
    <col min="6" max="6" width="3.6640625" style="1143" customWidth="1"/>
    <col min="7" max="16384" width="8.88671875" style="1143"/>
  </cols>
  <sheetData>
    <row r="1" spans="1:6" ht="16.899999999999999" customHeight="1">
      <c r="A1" s="1140"/>
      <c r="B1" s="1141" t="s">
        <v>1601</v>
      </c>
      <c r="C1" s="1142"/>
      <c r="D1" s="1142"/>
      <c r="E1" s="1142"/>
      <c r="F1" s="1142"/>
    </row>
    <row r="2" spans="1:6" ht="13.9" customHeight="1">
      <c r="A2" s="1140"/>
      <c r="B2" s="1144" t="s">
        <v>1602</v>
      </c>
      <c r="C2" s="1145"/>
      <c r="D2" s="1145"/>
      <c r="E2" s="1145"/>
      <c r="F2" s="1145"/>
    </row>
    <row r="3" spans="1:6" ht="13.9" customHeight="1">
      <c r="A3" s="1140"/>
      <c r="B3" s="1140"/>
      <c r="C3" s="1140"/>
      <c r="D3" s="1140"/>
      <c r="E3" s="1140"/>
      <c r="F3" s="1140"/>
    </row>
    <row r="4" spans="1:6" ht="13.9" customHeight="1">
      <c r="A4" s="1140"/>
      <c r="B4" s="1146" t="s">
        <v>1179</v>
      </c>
      <c r="C4" s="1146"/>
      <c r="D4" s="1146"/>
      <c r="E4" s="1147"/>
      <c r="F4" s="1147"/>
    </row>
    <row r="5" spans="1:6" ht="13.9" customHeight="1">
      <c r="A5" s="1140"/>
      <c r="B5" s="1148" t="s">
        <v>1181</v>
      </c>
      <c r="C5" s="1148"/>
      <c r="D5" s="1148"/>
      <c r="E5" s="1147"/>
      <c r="F5" s="1147"/>
    </row>
    <row r="6" spans="1:6" ht="90.6" customHeight="1">
      <c r="A6" s="1140"/>
      <c r="B6" s="1149" t="s">
        <v>1603</v>
      </c>
      <c r="C6" s="1150"/>
      <c r="D6" s="1150"/>
      <c r="E6" s="1151"/>
      <c r="F6" s="1152"/>
    </row>
    <row r="7" spans="1:6" ht="133.9" customHeight="1">
      <c r="A7" s="1140"/>
      <c r="B7" s="1153" t="s">
        <v>1183</v>
      </c>
      <c r="C7" s="1154"/>
      <c r="D7" s="1154"/>
      <c r="E7" s="1154"/>
      <c r="F7" s="1155"/>
    </row>
    <row r="8" spans="1:6" ht="97.15" customHeight="1">
      <c r="A8" s="1140"/>
      <c r="B8" s="1149" t="s">
        <v>1604</v>
      </c>
      <c r="C8" s="1150"/>
      <c r="D8" s="1150"/>
      <c r="E8" s="1151"/>
      <c r="F8" s="1152"/>
    </row>
    <row r="9" spans="1:6" ht="115.15" customHeight="1">
      <c r="A9" s="1140"/>
      <c r="B9" s="1153" t="s">
        <v>1183</v>
      </c>
      <c r="C9" s="1154"/>
      <c r="D9" s="1154"/>
      <c r="E9" s="1154"/>
      <c r="F9" s="1155"/>
    </row>
    <row r="10" spans="1:6" ht="68.45" customHeight="1">
      <c r="A10" s="1140"/>
      <c r="B10" s="1149" t="s">
        <v>1605</v>
      </c>
      <c r="C10" s="1150"/>
      <c r="D10" s="1150"/>
      <c r="E10" s="1151"/>
      <c r="F10" s="1152"/>
    </row>
    <row r="11" spans="1:6" ht="125.45" customHeight="1">
      <c r="A11" s="1140"/>
      <c r="B11" s="1153" t="s">
        <v>1183</v>
      </c>
      <c r="C11" s="1154"/>
      <c r="D11" s="1154"/>
      <c r="E11" s="1154"/>
      <c r="F11" s="1155"/>
    </row>
  </sheetData>
  <mergeCells count="10">
    <mergeCell ref="B8:F8"/>
    <mergeCell ref="B9:F9"/>
    <mergeCell ref="B10:F10"/>
    <mergeCell ref="B11:F11"/>
    <mergeCell ref="B1:F1"/>
    <mergeCell ref="B2:F2"/>
    <mergeCell ref="B4:F4"/>
    <mergeCell ref="B5:F5"/>
    <mergeCell ref="B6:F6"/>
    <mergeCell ref="B7:F7"/>
  </mergeCells>
  <pageMargins left="0.7" right="0.7" top="0.75" bottom="0.75" header="0.3" footer="0.3"/>
  <pageSetup paperSize="9" scale="75"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G42"/>
  <sheetViews>
    <sheetView view="pageBreakPreview" topLeftCell="B1" zoomScaleNormal="100" zoomScaleSheetLayoutView="100" workbookViewId="0">
      <selection activeCell="J6" sqref="J6"/>
    </sheetView>
  </sheetViews>
  <sheetFormatPr defaultRowHeight="12.75"/>
  <cols>
    <col min="1" max="1" width="1.21875" style="81" hidden="1" customWidth="1"/>
    <col min="2" max="2" width="4.77734375" style="85" bestFit="1" customWidth="1"/>
    <col min="3" max="3" width="38.21875" style="81" customWidth="1"/>
    <col min="4" max="4" width="5.109375" style="113" bestFit="1" customWidth="1"/>
    <col min="5" max="5" width="6.33203125" style="114" bestFit="1" customWidth="1"/>
    <col min="6" max="6" width="8" style="115" customWidth="1"/>
    <col min="7" max="7" width="9.109375" style="81" bestFit="1" customWidth="1"/>
    <col min="8" max="8" width="4.44140625" style="81" customWidth="1"/>
    <col min="9" max="16384" width="8.88671875" style="81"/>
  </cols>
  <sheetData>
    <row r="1" spans="1:7">
      <c r="B1" s="82" t="s">
        <v>423</v>
      </c>
      <c r="C1" s="83" t="s">
        <v>424</v>
      </c>
      <c r="D1" s="84"/>
      <c r="E1" s="84"/>
      <c r="F1" s="987"/>
      <c r="G1" s="84"/>
    </row>
    <row r="2" spans="1:7">
      <c r="C2" s="86"/>
      <c r="D2" s="87"/>
      <c r="E2" s="88"/>
      <c r="F2" s="117"/>
    </row>
    <row r="3" spans="1:7" ht="25.5">
      <c r="A3" s="90"/>
      <c r="B3" s="91" t="s">
        <v>0</v>
      </c>
      <c r="C3" s="92" t="s">
        <v>425</v>
      </c>
      <c r="D3" s="91" t="s">
        <v>2</v>
      </c>
      <c r="E3" s="91" t="s">
        <v>3</v>
      </c>
      <c r="F3" s="988" t="s">
        <v>426</v>
      </c>
      <c r="G3" s="91" t="s">
        <v>427</v>
      </c>
    </row>
    <row r="4" spans="1:7">
      <c r="A4" s="90"/>
      <c r="B4" s="93" t="s">
        <v>428</v>
      </c>
      <c r="C4" s="94" t="s">
        <v>429</v>
      </c>
      <c r="D4" s="95"/>
      <c r="E4" s="96"/>
      <c r="F4" s="989"/>
      <c r="G4" s="94"/>
    </row>
    <row r="5" spans="1:7" ht="38.25">
      <c r="A5" s="90"/>
      <c r="B5" s="93" t="s">
        <v>430</v>
      </c>
      <c r="C5" s="97" t="s">
        <v>431</v>
      </c>
      <c r="D5" s="98" t="s">
        <v>318</v>
      </c>
      <c r="E5" s="99">
        <v>1</v>
      </c>
      <c r="F5" s="100"/>
      <c r="G5" s="101">
        <f t="shared" ref="G5:G10" si="0">+ROUND((E5*F5),2)</f>
        <v>0</v>
      </c>
    </row>
    <row r="6" spans="1:7" ht="76.5">
      <c r="A6" s="90"/>
      <c r="B6" s="93" t="s">
        <v>432</v>
      </c>
      <c r="C6" s="102" t="s">
        <v>433</v>
      </c>
      <c r="D6" s="98" t="s">
        <v>318</v>
      </c>
      <c r="E6" s="99">
        <v>1</v>
      </c>
      <c r="F6" s="100"/>
      <c r="G6" s="101">
        <f t="shared" si="0"/>
        <v>0</v>
      </c>
    </row>
    <row r="7" spans="1:7" ht="38.25">
      <c r="A7" s="90"/>
      <c r="B7" s="93" t="s">
        <v>434</v>
      </c>
      <c r="C7" s="102" t="s">
        <v>435</v>
      </c>
      <c r="D7" s="103" t="s">
        <v>318</v>
      </c>
      <c r="E7" s="99">
        <v>1</v>
      </c>
      <c r="F7" s="100"/>
      <c r="G7" s="101">
        <f t="shared" si="0"/>
        <v>0</v>
      </c>
    </row>
    <row r="8" spans="1:7" ht="51">
      <c r="A8" s="90"/>
      <c r="B8" s="93" t="s">
        <v>436</v>
      </c>
      <c r="C8" s="104" t="s">
        <v>437</v>
      </c>
      <c r="D8" s="103" t="s">
        <v>318</v>
      </c>
      <c r="E8" s="99">
        <v>1</v>
      </c>
      <c r="F8" s="100"/>
      <c r="G8" s="101">
        <f t="shared" si="0"/>
        <v>0</v>
      </c>
    </row>
    <row r="9" spans="1:7" ht="107.25" customHeight="1">
      <c r="A9" s="90"/>
      <c r="B9" s="93" t="s">
        <v>438</v>
      </c>
      <c r="C9" s="104" t="s">
        <v>439</v>
      </c>
      <c r="D9" s="103" t="s">
        <v>440</v>
      </c>
      <c r="E9" s="99">
        <v>116.45</v>
      </c>
      <c r="F9" s="100"/>
      <c r="G9" s="101">
        <f t="shared" si="0"/>
        <v>0</v>
      </c>
    </row>
    <row r="10" spans="1:7" ht="51">
      <c r="A10" s="90"/>
      <c r="B10" s="93" t="s">
        <v>441</v>
      </c>
      <c r="C10" s="104" t="s">
        <v>442</v>
      </c>
      <c r="D10" s="103" t="s">
        <v>318</v>
      </c>
      <c r="E10" s="99">
        <v>1</v>
      </c>
      <c r="F10" s="100"/>
      <c r="G10" s="101">
        <f t="shared" si="0"/>
        <v>0</v>
      </c>
    </row>
    <row r="11" spans="1:7">
      <c r="A11" s="90"/>
      <c r="B11" s="93" t="s">
        <v>443</v>
      </c>
      <c r="C11" s="105" t="s">
        <v>444</v>
      </c>
      <c r="D11" s="103"/>
      <c r="E11" s="106"/>
      <c r="F11" s="990"/>
      <c r="G11" s="105"/>
    </row>
    <row r="12" spans="1:7" ht="51">
      <c r="A12" s="90"/>
      <c r="B12" s="93" t="s">
        <v>445</v>
      </c>
      <c r="C12" s="104" t="s">
        <v>446</v>
      </c>
      <c r="D12" s="103" t="s">
        <v>101</v>
      </c>
      <c r="E12" s="99">
        <v>1</v>
      </c>
      <c r="F12" s="100"/>
      <c r="G12" s="101">
        <f>+ROUND((E12*F12),2)</f>
        <v>0</v>
      </c>
    </row>
    <row r="13" spans="1:7">
      <c r="A13" s="90"/>
      <c r="B13" s="93" t="s">
        <v>447</v>
      </c>
      <c r="C13" s="104" t="s">
        <v>448</v>
      </c>
      <c r="D13" s="103"/>
      <c r="E13" s="99"/>
      <c r="F13" s="100"/>
      <c r="G13" s="101"/>
    </row>
    <row r="14" spans="1:7" ht="67.5" customHeight="1">
      <c r="A14" s="90"/>
      <c r="B14" s="93" t="s">
        <v>449</v>
      </c>
      <c r="C14" s="107" t="s">
        <v>450</v>
      </c>
      <c r="D14" s="95" t="s">
        <v>318</v>
      </c>
      <c r="E14" s="108">
        <v>1</v>
      </c>
      <c r="F14" s="109"/>
      <c r="G14" s="110">
        <f>E14*F14</f>
        <v>0</v>
      </c>
    </row>
    <row r="15" spans="1:7" ht="76.5">
      <c r="A15" s="90"/>
      <c r="B15" s="93" t="s">
        <v>451</v>
      </c>
      <c r="C15" s="107" t="s">
        <v>452</v>
      </c>
      <c r="D15" s="95" t="s">
        <v>318</v>
      </c>
      <c r="E15" s="108">
        <v>1</v>
      </c>
      <c r="F15" s="109"/>
      <c r="G15" s="110">
        <f>E15*F15</f>
        <v>0</v>
      </c>
    </row>
    <row r="16" spans="1:7">
      <c r="A16" s="90"/>
      <c r="B16" s="93"/>
      <c r="C16" s="111" t="s">
        <v>453</v>
      </c>
      <c r="D16" s="95"/>
      <c r="E16" s="108"/>
      <c r="F16" s="109"/>
      <c r="G16" s="112">
        <f>SUM(G5:G15)</f>
        <v>0</v>
      </c>
    </row>
    <row r="19" spans="3:7">
      <c r="C19" s="116"/>
      <c r="E19" s="88"/>
      <c r="F19" s="117"/>
      <c r="G19" s="89"/>
    </row>
    <row r="20" spans="3:7">
      <c r="C20" s="116"/>
      <c r="E20" s="88"/>
      <c r="F20" s="117"/>
      <c r="G20" s="89"/>
    </row>
    <row r="21" spans="3:7">
      <c r="C21" s="116"/>
      <c r="E21" s="88"/>
      <c r="F21" s="117"/>
      <c r="G21" s="89"/>
    </row>
    <row r="22" spans="3:7">
      <c r="C22" s="116"/>
      <c r="E22" s="88"/>
      <c r="F22" s="117"/>
      <c r="G22" s="89"/>
    </row>
    <row r="23" spans="3:7">
      <c r="C23" s="116"/>
      <c r="D23" s="87"/>
      <c r="E23" s="118"/>
      <c r="F23" s="117"/>
      <c r="G23" s="89"/>
    </row>
    <row r="24" spans="3:7">
      <c r="C24" s="116"/>
      <c r="E24" s="88"/>
      <c r="F24" s="117"/>
      <c r="G24" s="89"/>
    </row>
    <row r="25" spans="3:7">
      <c r="C25" s="119"/>
      <c r="E25" s="88"/>
      <c r="F25" s="117"/>
      <c r="G25" s="89"/>
    </row>
    <row r="26" spans="3:7">
      <c r="C26" s="88"/>
      <c r="D26" s="87"/>
      <c r="E26" s="88"/>
      <c r="F26" s="117"/>
      <c r="G26" s="89"/>
    </row>
    <row r="27" spans="3:7">
      <c r="C27" s="89"/>
      <c r="E27" s="88"/>
      <c r="F27" s="117"/>
      <c r="G27" s="89"/>
    </row>
    <row r="28" spans="3:7">
      <c r="D28" s="87"/>
      <c r="E28" s="88"/>
      <c r="F28" s="117"/>
      <c r="G28" s="89"/>
    </row>
    <row r="29" spans="3:7">
      <c r="C29" s="116"/>
      <c r="E29" s="88"/>
      <c r="F29" s="117"/>
      <c r="G29" s="89"/>
    </row>
    <row r="30" spans="3:7">
      <c r="C30" s="89"/>
      <c r="E30" s="88"/>
      <c r="F30" s="117"/>
      <c r="G30" s="89"/>
    </row>
    <row r="31" spans="3:7">
      <c r="C31" s="116"/>
      <c r="E31" s="88"/>
      <c r="F31" s="117"/>
      <c r="G31" s="89"/>
    </row>
    <row r="32" spans="3:7">
      <c r="C32" s="116"/>
      <c r="E32" s="88"/>
      <c r="F32" s="117"/>
      <c r="G32" s="89"/>
    </row>
    <row r="33" spans="2:7">
      <c r="C33" s="89"/>
      <c r="D33" s="87"/>
      <c r="E33" s="88"/>
      <c r="F33" s="117"/>
      <c r="G33" s="89"/>
    </row>
    <row r="34" spans="2:7">
      <c r="C34" s="116"/>
      <c r="E34" s="88"/>
      <c r="F34" s="117"/>
      <c r="G34" s="89"/>
    </row>
    <row r="36" spans="2:7">
      <c r="B36" s="81"/>
      <c r="D36" s="81"/>
      <c r="E36" s="81"/>
    </row>
    <row r="37" spans="2:7">
      <c r="C37" s="116"/>
      <c r="E37" s="88"/>
      <c r="F37" s="117"/>
      <c r="G37" s="89"/>
    </row>
    <row r="38" spans="2:7">
      <c r="B38" s="81"/>
      <c r="D38" s="81"/>
      <c r="E38" s="81"/>
    </row>
    <row r="39" spans="2:7">
      <c r="B39" s="81"/>
      <c r="D39" s="81"/>
      <c r="E39" s="81"/>
    </row>
    <row r="40" spans="2:7">
      <c r="B40" s="81"/>
      <c r="D40" s="81"/>
      <c r="E40" s="81"/>
    </row>
    <row r="41" spans="2:7">
      <c r="B41" s="81"/>
      <c r="D41" s="81"/>
      <c r="E41" s="81"/>
    </row>
    <row r="42" spans="2:7">
      <c r="D42" s="87"/>
      <c r="E42" s="88"/>
      <c r="F42" s="117"/>
      <c r="G42" s="89"/>
    </row>
  </sheetData>
  <sheetProtection algorithmName="SHA-512" hashValue="6bkUDNd/+fT6zxw1pHC4JpggCfXr8BKM/6HIei22f5qcCvkEdqkyt0JZQojp3BYwRzyaOnpLjZLFRlGcAclk3g==" saltValue="O7JoO/Qmwpns0FK1bnBu+w==" spinCount="100000" sheet="1" objects="1" scenarios="1"/>
  <pageMargins left="0.70866141732283472" right="0.70866141732283472" top="0.74803149606299213" bottom="0.74803149606299213" header="0.31496062992125984" footer="0.31496062992125984"/>
  <pageSetup paperSize="9" scale="91" fitToHeight="2" orientation="portrait" r:id="rId1"/>
  <headerFooter>
    <oddFooter>&amp;L&amp;A&amp;RStran &amp;P/&amp;N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28</vt:i4>
      </vt:variant>
      <vt:variant>
        <vt:lpstr>Imenovani obsegi</vt:lpstr>
      </vt:variant>
      <vt:variant>
        <vt:i4>18</vt:i4>
      </vt:variant>
    </vt:vector>
  </HeadingPairs>
  <TitlesOfParts>
    <vt:vector size="46" baseType="lpstr">
      <vt:lpstr>REKAP_MOL</vt:lpstr>
      <vt:lpstr>POPIS_MOL</vt:lpstr>
      <vt:lpstr>REKAP_ENERGETIKA</vt:lpstr>
      <vt:lpstr>POPIS_ENERGETIKA</vt:lpstr>
      <vt:lpstr>REKAP_VOKA</vt:lpstr>
      <vt:lpstr>POPIS_VOKA</vt:lpstr>
      <vt:lpstr>Rekapitulacija KANAL</vt:lpstr>
      <vt:lpstr>Obrazec 2 KA</vt:lpstr>
      <vt:lpstr>KANAL-PREDDELA</vt:lpstr>
      <vt:lpstr>KANAL K</vt:lpstr>
      <vt:lpstr>PRVA STRAN</vt:lpstr>
      <vt:lpstr>Uvodne opombe</vt:lpstr>
      <vt:lpstr>Obrazec</vt:lpstr>
      <vt:lpstr>Rekapitulacija VODOVOD</vt:lpstr>
      <vt:lpstr>SPL-TUJE</vt:lpstr>
      <vt:lpstr>V1</vt:lpstr>
      <vt:lpstr>PRIKLJUČKI</vt:lpstr>
      <vt:lpstr>JR</vt:lpstr>
      <vt:lpstr>POTOPNI Čufarjeva Resljeva</vt:lpstr>
      <vt:lpstr>POTOPNI Čufarjeva Kotnikova</vt:lpstr>
      <vt:lpstr>rekapitulacija KA</vt:lpstr>
      <vt:lpstr>Stockholm</vt:lpstr>
      <vt:lpstr>1-3 Preddela</vt:lpstr>
      <vt:lpstr>4 Zasaditev</vt:lpstr>
      <vt:lpstr>5 Urbana oprema</vt:lpstr>
      <vt:lpstr>6 Fontana</vt:lpstr>
      <vt:lpstr>7 Namakalni sistem</vt:lpstr>
      <vt:lpstr>8 Razno</vt:lpstr>
      <vt:lpstr>JR!Področje_tiskanja</vt:lpstr>
      <vt:lpstr>'KANAL K'!Področje_tiskanja</vt:lpstr>
      <vt:lpstr>'KANAL-PREDDELA'!Področje_tiskanja</vt:lpstr>
      <vt:lpstr>Obrazec!Področje_tiskanja</vt:lpstr>
      <vt:lpstr>'POTOPNI Čufarjeva Resljeva'!Področje_tiskanja</vt:lpstr>
      <vt:lpstr>PRIKLJUČKI!Področje_tiskanja</vt:lpstr>
      <vt:lpstr>'PRVA STRAN'!Področje_tiskanja</vt:lpstr>
      <vt:lpstr>'Rekapitulacija KANAL'!Področje_tiskanja</vt:lpstr>
      <vt:lpstr>'Rekapitulacija VODOVOD'!Področje_tiskanja</vt:lpstr>
      <vt:lpstr>'SPL-TUJE'!Področje_tiskanja</vt:lpstr>
      <vt:lpstr>'Uvodne opombe'!Področje_tiskanja</vt:lpstr>
      <vt:lpstr>'V1'!Področje_tiskanja</vt:lpstr>
      <vt:lpstr>JR!Tiskanje_naslovov</vt:lpstr>
      <vt:lpstr>'KANAL K'!Tiskanje_naslovov</vt:lpstr>
      <vt:lpstr>POPIS_ENERGETIKA!Tiskanje_naslovov</vt:lpstr>
      <vt:lpstr>POPIS_MOL!Tiskanje_naslovov</vt:lpstr>
      <vt:lpstr>POPIS_VOKA!Tiskanje_naslovov</vt:lpstr>
      <vt:lpstr>'POTOPNI Čufarjeva Resljeva'!Tiskanje_naslovov</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Gregor</dc:creator>
  <cp:lastModifiedBy>Uporabnik sistema Windows</cp:lastModifiedBy>
  <cp:lastPrinted>2020-06-08T09:07:00Z</cp:lastPrinted>
  <dcterms:created xsi:type="dcterms:W3CDTF">2018-12-06T08:22:34Z</dcterms:created>
  <dcterms:modified xsi:type="dcterms:W3CDTF">2024-01-24T11:08:15Z</dcterms:modified>
</cp:coreProperties>
</file>